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327"/>
  <workbookPr/>
  <mc:AlternateContent xmlns:mc="http://schemas.openxmlformats.org/markup-compatibility/2006">
    <mc:Choice Requires="x15">
      <x15ac:absPath xmlns:x15ac="http://schemas.microsoft.com/office/spreadsheetml/2010/11/ac" url="C:\Users\rspra\Desktop\Corrected proforma_09062023\"/>
    </mc:Choice>
  </mc:AlternateContent>
  <xr:revisionPtr revIDLastSave="0" documentId="8_{3FA0587C-54CF-43A6-8F99-283257DC889F}" xr6:coauthVersionLast="47" xr6:coauthVersionMax="47" xr10:uidLastSave="{00000000-0000-0000-0000-000000000000}"/>
  <workbookProtection workbookAlgorithmName="SHA-512" workbookHashValue="YHPDrpuFguey4UWMGW4yABMEmtqSP73yiBaXUtbAW7wa9iqgMFhmwqwFYe32BKhC6F/Yk09jZpE4VyzVTUnlWw==" workbookSaltValue="pOL0q8oIakkGbu0NKJOIbA==" workbookSpinCount="100000" lockStructure="1"/>
  <bookViews>
    <workbookView xWindow="-108" yWindow="-108" windowWidth="23256" windowHeight="12456" tabRatio="818" activeTab="3" xr2:uid="{00000000-000D-0000-FFFF-FFFF00000000}"/>
  </bookViews>
  <sheets>
    <sheet name="Instruction Sheet" sheetId="20" r:id="rId1"/>
    <sheet name="General Information" sheetId="5" r:id="rId2"/>
    <sheet name="Form-1" sheetId="18" r:id="rId3"/>
    <sheet name="Form Sc" sheetId="1" r:id="rId4"/>
    <sheet name="Baseline parameter" sheetId="12" r:id="rId5"/>
    <sheet name="Annex Project Activites List" sheetId="16" r:id="rId6"/>
    <sheet name="Annex Addl Eqp List-Env" sheetId="15" r:id="rId7"/>
    <sheet name="Summary" sheetId="10" r:id="rId8"/>
    <sheet name="NF1_Coal Quality" sheetId="6" r:id="rId9"/>
    <sheet name="NF2_Power Mix " sheetId="11" r:id="rId10"/>
    <sheet name="NF 3_Hydrogen Mix" sheetId="8" r:id="rId11"/>
    <sheet name="NF4_PLF CPP" sheetId="13" r:id="rId12"/>
    <sheet name="NF 5_Others" sheetId="17" r:id="rId13"/>
  </sheets>
  <definedNames>
    <definedName name="_xlnm.Print_Area" localSheetId="3">'Form Sc'!$A$2:$J$829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580" i="1" l="1"/>
  <c r="H645" i="1"/>
  <c r="I645" i="1"/>
  <c r="G645" i="1"/>
  <c r="F25" i="11"/>
  <c r="E25" i="11"/>
  <c r="E43" i="10" l="1"/>
  <c r="E580" i="1" l="1"/>
  <c r="F580" i="1"/>
  <c r="I580" i="1"/>
  <c r="G580" i="1"/>
  <c r="H381" i="1" l="1"/>
  <c r="H380" i="1"/>
  <c r="H379" i="1"/>
  <c r="H378" i="1"/>
  <c r="H376" i="1"/>
  <c r="H375" i="1"/>
  <c r="H374" i="1"/>
  <c r="H373" i="1"/>
  <c r="H371" i="1"/>
  <c r="H370" i="1"/>
  <c r="I410" i="1" l="1"/>
  <c r="I411" i="1" s="1"/>
  <c r="F534" i="1" l="1"/>
  <c r="G534" i="1"/>
  <c r="I534" i="1"/>
  <c r="F535" i="1"/>
  <c r="G535" i="1"/>
  <c r="I535" i="1"/>
  <c r="F536" i="1"/>
  <c r="G536" i="1"/>
  <c r="I536" i="1"/>
  <c r="E536" i="1"/>
  <c r="E535" i="1"/>
  <c r="E534" i="1"/>
  <c r="F623" i="1" l="1"/>
  <c r="G623" i="1"/>
  <c r="I623" i="1"/>
  <c r="E623" i="1"/>
  <c r="F611" i="1"/>
  <c r="F647" i="1" s="1"/>
  <c r="G611" i="1"/>
  <c r="G647" i="1" s="1"/>
  <c r="I611" i="1"/>
  <c r="I647" i="1" s="1"/>
  <c r="E611" i="1"/>
  <c r="E647" i="1" s="1"/>
  <c r="E609" i="1"/>
  <c r="E608" i="1"/>
  <c r="F607" i="1"/>
  <c r="G607" i="1"/>
  <c r="I607" i="1"/>
  <c r="E607" i="1"/>
  <c r="H605" i="1"/>
  <c r="H672" i="1" l="1"/>
  <c r="H671" i="1"/>
  <c r="H670" i="1"/>
  <c r="H664" i="1"/>
  <c r="H663" i="1"/>
  <c r="H662" i="1"/>
  <c r="H655" i="1"/>
  <c r="H654" i="1"/>
  <c r="H653" i="1"/>
  <c r="H637" i="1"/>
  <c r="H636" i="1"/>
  <c r="H635" i="1"/>
  <c r="H634" i="1"/>
  <c r="H632" i="1"/>
  <c r="H622" i="1"/>
  <c r="H621" i="1"/>
  <c r="H620" i="1"/>
  <c r="H619" i="1"/>
  <c r="H617" i="1"/>
  <c r="H606" i="1"/>
  <c r="H604" i="1"/>
  <c r="H603" i="1"/>
  <c r="H602" i="1"/>
  <c r="H600" i="1"/>
  <c r="H590" i="1"/>
  <c r="H589" i="1"/>
  <c r="H588" i="1"/>
  <c r="H587" i="1"/>
  <c r="H585" i="1"/>
  <c r="H575" i="1"/>
  <c r="H574" i="1"/>
  <c r="H573" i="1"/>
  <c r="H572" i="1"/>
  <c r="H570" i="1"/>
  <c r="H560" i="1"/>
  <c r="H559" i="1"/>
  <c r="H558" i="1"/>
  <c r="H557" i="1"/>
  <c r="H555" i="1"/>
  <c r="H542" i="1"/>
  <c r="H541" i="1"/>
  <c r="H540" i="1"/>
  <c r="H538" i="1"/>
  <c r="H532" i="1"/>
  <c r="H531" i="1"/>
  <c r="H530" i="1"/>
  <c r="H528" i="1"/>
  <c r="H520" i="1"/>
  <c r="H519" i="1"/>
  <c r="H518" i="1"/>
  <c r="H516" i="1"/>
  <c r="H507" i="1"/>
  <c r="H506" i="1"/>
  <c r="H505" i="1"/>
  <c r="H503" i="1"/>
  <c r="H494" i="1"/>
  <c r="H493" i="1"/>
  <c r="H492" i="1"/>
  <c r="H490" i="1"/>
  <c r="H481" i="1"/>
  <c r="H480" i="1"/>
  <c r="H479" i="1"/>
  <c r="H477" i="1"/>
  <c r="H468" i="1"/>
  <c r="H467" i="1"/>
  <c r="H466" i="1"/>
  <c r="H464" i="1"/>
  <c r="H455" i="1"/>
  <c r="H454" i="1"/>
  <c r="H453" i="1"/>
  <c r="H451" i="1"/>
  <c r="H442" i="1"/>
  <c r="H441" i="1"/>
  <c r="H434" i="1"/>
  <c r="H432" i="1"/>
  <c r="H429" i="1"/>
  <c r="H427" i="1"/>
  <c r="H424" i="1"/>
  <c r="H423" i="1"/>
  <c r="H420" i="1"/>
  <c r="H417" i="1"/>
  <c r="H416" i="1"/>
  <c r="H409" i="1"/>
  <c r="H407" i="1"/>
  <c r="H404" i="1"/>
  <c r="H402" i="1"/>
  <c r="H399" i="1"/>
  <c r="H398" i="1"/>
  <c r="H396" i="1"/>
  <c r="H395" i="1"/>
  <c r="H392" i="1"/>
  <c r="H391" i="1"/>
  <c r="H387" i="1"/>
  <c r="H386" i="1"/>
  <c r="H385" i="1"/>
  <c r="H369" i="1"/>
  <c r="H365" i="1"/>
  <c r="H364" i="1"/>
  <c r="H354" i="1"/>
  <c r="H351" i="1"/>
  <c r="E84" i="12" s="1"/>
  <c r="H350" i="1"/>
  <c r="E83" i="12" s="1"/>
  <c r="H346" i="1"/>
  <c r="H344" i="1"/>
  <c r="H341" i="1"/>
  <c r="H340" i="1"/>
  <c r="F32" i="12"/>
  <c r="I56" i="1"/>
  <c r="I49" i="1"/>
  <c r="I42" i="1"/>
  <c r="I34" i="1"/>
  <c r="I27" i="1"/>
  <c r="I20" i="1"/>
  <c r="I13" i="1"/>
  <c r="F4" i="10" l="1"/>
  <c r="F4" i="6" s="1"/>
  <c r="F4" i="11" s="1"/>
  <c r="F3" i="8" s="1"/>
  <c r="F3" i="13" s="1"/>
  <c r="F4" i="17" s="1"/>
  <c r="E4" i="10"/>
  <c r="E4" i="6" s="1"/>
  <c r="E4" i="11" s="1"/>
  <c r="E3" i="8" s="1"/>
  <c r="E3" i="13" s="1"/>
  <c r="E4" i="17" s="1"/>
  <c r="C2" i="10"/>
  <c r="C2" i="12"/>
  <c r="A2" i="1"/>
  <c r="C2" i="1"/>
  <c r="F674" i="1" l="1"/>
  <c r="G674" i="1"/>
  <c r="I674" i="1"/>
  <c r="E674" i="1"/>
  <c r="F667" i="1"/>
  <c r="G667" i="1"/>
  <c r="I667" i="1"/>
  <c r="E667" i="1"/>
  <c r="F666" i="1"/>
  <c r="G666" i="1"/>
  <c r="I666" i="1"/>
  <c r="E666" i="1"/>
  <c r="F657" i="1"/>
  <c r="G657" i="1"/>
  <c r="I657" i="1"/>
  <c r="F658" i="1"/>
  <c r="G658" i="1"/>
  <c r="I658" i="1"/>
  <c r="E658" i="1"/>
  <c r="E657" i="1"/>
  <c r="H419" i="1" l="1"/>
  <c r="E56" i="1" l="1"/>
  <c r="F56" i="1"/>
  <c r="G56" i="1"/>
  <c r="E49" i="1"/>
  <c r="F49" i="1"/>
  <c r="G49" i="1"/>
  <c r="E42" i="1"/>
  <c r="F42" i="1"/>
  <c r="G42" i="1"/>
  <c r="E34" i="1"/>
  <c r="F34" i="1"/>
  <c r="G34" i="1"/>
  <c r="E27" i="1"/>
  <c r="F27" i="1"/>
  <c r="G27" i="1"/>
  <c r="E20" i="1"/>
  <c r="F20" i="1"/>
  <c r="G20" i="1"/>
  <c r="F13" i="1"/>
  <c r="G13" i="1"/>
  <c r="E13" i="1"/>
  <c r="C12" i="18" l="1"/>
  <c r="C11" i="18"/>
  <c r="C10" i="18"/>
  <c r="E6" i="5" l="1"/>
  <c r="C7" i="18"/>
  <c r="F113" i="12" l="1"/>
  <c r="F114" i="12"/>
  <c r="F115" i="12"/>
  <c r="F116" i="12"/>
  <c r="F117" i="12"/>
  <c r="F118" i="12"/>
  <c r="H821" i="1"/>
  <c r="H820" i="1"/>
  <c r="H819" i="1"/>
  <c r="H818" i="1"/>
  <c r="H817" i="1"/>
  <c r="H816" i="1"/>
  <c r="H815" i="1"/>
  <c r="H812" i="1"/>
  <c r="F123" i="12" l="1"/>
  <c r="F122" i="12"/>
  <c r="F121" i="12"/>
  <c r="F120" i="12"/>
  <c r="F105" i="12" l="1"/>
  <c r="F103" i="12"/>
  <c r="F102" i="12"/>
  <c r="F99" i="12"/>
  <c r="F96" i="12"/>
  <c r="F97" i="12"/>
  <c r="F75" i="12"/>
  <c r="E744" i="1" l="1"/>
  <c r="F744" i="1"/>
  <c r="H743" i="1" l="1"/>
  <c r="F18" i="12"/>
  <c r="F15" i="12"/>
  <c r="H633" i="1"/>
  <c r="I744" i="1"/>
  <c r="G744" i="1"/>
  <c r="G748" i="1" s="1"/>
  <c r="E748" i="1"/>
  <c r="F748" i="1"/>
  <c r="I748" i="1" l="1"/>
  <c r="F5" i="8"/>
  <c r="C2" i="8"/>
  <c r="F4" i="8"/>
  <c r="F6" i="17" l="1"/>
  <c r="F7" i="17"/>
  <c r="F8" i="17"/>
  <c r="F34" i="11" l="1"/>
  <c r="F35" i="11"/>
  <c r="F36" i="11"/>
  <c r="F37" i="11"/>
  <c r="F38" i="11"/>
  <c r="H342" i="1"/>
  <c r="E34" i="11" s="1"/>
  <c r="H345" i="1"/>
  <c r="F11" i="11" l="1"/>
  <c r="F48" i="12" l="1"/>
  <c r="F49" i="12"/>
  <c r="F50" i="12"/>
  <c r="F51" i="12"/>
  <c r="F52" i="12"/>
  <c r="F47" i="12"/>
  <c r="E48" i="12"/>
  <c r="E49" i="12"/>
  <c r="E50" i="12"/>
  <c r="E51" i="12"/>
  <c r="E52" i="12"/>
  <c r="E47" i="12"/>
  <c r="H83" i="1" l="1"/>
  <c r="G82" i="1"/>
  <c r="H81" i="1"/>
  <c r="H80" i="1"/>
  <c r="E42" i="10" s="1"/>
  <c r="H82" i="1" l="1"/>
  <c r="E85" i="1" l="1"/>
  <c r="E86" i="1" s="1"/>
  <c r="F85" i="1"/>
  <c r="F86" i="1" s="1"/>
  <c r="G85" i="1"/>
  <c r="G86" i="1" s="1"/>
  <c r="E84" i="1"/>
  <c r="F84" i="1"/>
  <c r="G84" i="1"/>
  <c r="E28" i="18" l="1"/>
  <c r="E20" i="18" l="1"/>
  <c r="E19" i="18"/>
  <c r="E18" i="18"/>
  <c r="E17" i="18"/>
  <c r="B20" i="18"/>
  <c r="B19" i="18"/>
  <c r="B18" i="18"/>
  <c r="C9" i="18"/>
  <c r="C6" i="18"/>
  <c r="C5" i="18"/>
  <c r="B17" i="18" l="1"/>
  <c r="H753" i="1" l="1"/>
  <c r="H752" i="1"/>
  <c r="H740" i="1"/>
  <c r="H738" i="1"/>
  <c r="H739" i="1"/>
  <c r="H737" i="1"/>
  <c r="H731" i="1"/>
  <c r="H732" i="1"/>
  <c r="H733" i="1"/>
  <c r="H734" i="1"/>
  <c r="H730" i="1"/>
  <c r="H74" i="1"/>
  <c r="H75" i="1"/>
  <c r="H76" i="1"/>
  <c r="H77" i="1"/>
  <c r="H78" i="1"/>
  <c r="E75" i="12" s="1"/>
  <c r="H79" i="1"/>
  <c r="H73" i="1"/>
  <c r="H70" i="1"/>
  <c r="H71" i="1"/>
  <c r="H69" i="1"/>
  <c r="H72" i="1"/>
  <c r="H41" i="1"/>
  <c r="E32" i="12" s="1"/>
  <c r="H53" i="1"/>
  <c r="H54" i="1"/>
  <c r="H55" i="1"/>
  <c r="H48" i="1"/>
  <c r="H46" i="1"/>
  <c r="H47" i="1"/>
  <c r="H39" i="1"/>
  <c r="H40" i="1"/>
  <c r="H31" i="1"/>
  <c r="H32" i="1"/>
  <c r="H33" i="1"/>
  <c r="H24" i="1"/>
  <c r="H25" i="1"/>
  <c r="H26" i="1"/>
  <c r="H17" i="1"/>
  <c r="H18" i="1"/>
  <c r="H19" i="1"/>
  <c r="H52" i="1"/>
  <c r="H45" i="1"/>
  <c r="H38" i="1"/>
  <c r="H30" i="1"/>
  <c r="H23" i="1"/>
  <c r="H16" i="1"/>
  <c r="H10" i="1"/>
  <c r="H11" i="1"/>
  <c r="H12" i="1"/>
  <c r="H9" i="1"/>
  <c r="H49" i="1" l="1"/>
  <c r="H56" i="1"/>
  <c r="D19" i="18"/>
  <c r="H27" i="1"/>
  <c r="D20" i="18"/>
  <c r="H34" i="1"/>
  <c r="H744" i="1"/>
  <c r="E5" i="8" s="1"/>
  <c r="H13" i="1"/>
  <c r="D18" i="18"/>
  <c r="H20" i="1"/>
  <c r="H42" i="1"/>
  <c r="D17" i="18"/>
  <c r="E4" i="8"/>
  <c r="H684" i="1"/>
  <c r="H745" i="1" l="1"/>
  <c r="H746" i="1"/>
  <c r="H747" i="1"/>
  <c r="H669" i="1"/>
  <c r="H661" i="1"/>
  <c r="H660" i="1"/>
  <c r="H652" i="1"/>
  <c r="H651" i="1"/>
  <c r="H631" i="1"/>
  <c r="E8" i="17" s="1"/>
  <c r="F22" i="17" s="1"/>
  <c r="H630" i="1"/>
  <c r="H618" i="1"/>
  <c r="H623" i="1" s="1"/>
  <c r="H616" i="1"/>
  <c r="E123" i="12" s="1"/>
  <c r="H615" i="1"/>
  <c r="H601" i="1"/>
  <c r="H607" i="1" s="1"/>
  <c r="H599" i="1"/>
  <c r="H598" i="1"/>
  <c r="H586" i="1"/>
  <c r="H584" i="1"/>
  <c r="E121" i="12" s="1"/>
  <c r="H583" i="1"/>
  <c r="H571" i="1"/>
  <c r="H569" i="1"/>
  <c r="E120" i="12" s="1"/>
  <c r="H568" i="1"/>
  <c r="H556" i="1"/>
  <c r="H554" i="1"/>
  <c r="H553" i="1"/>
  <c r="H539" i="1"/>
  <c r="E7" i="17" s="1"/>
  <c r="H529" i="1"/>
  <c r="H527" i="1"/>
  <c r="H526" i="1"/>
  <c r="H517" i="1"/>
  <c r="H515" i="1"/>
  <c r="E118" i="12" s="1"/>
  <c r="H514" i="1"/>
  <c r="H504" i="1"/>
  <c r="H502" i="1"/>
  <c r="E117" i="12" s="1"/>
  <c r="H501" i="1"/>
  <c r="H489" i="1"/>
  <c r="E116" i="12" s="1"/>
  <c r="H491" i="1"/>
  <c r="H488" i="1"/>
  <c r="H478" i="1"/>
  <c r="H476" i="1"/>
  <c r="E115" i="12" s="1"/>
  <c r="H475" i="1"/>
  <c r="H465" i="1"/>
  <c r="H463" i="1"/>
  <c r="E114" i="12" s="1"/>
  <c r="H462" i="1"/>
  <c r="H452" i="1"/>
  <c r="H450" i="1"/>
  <c r="E113" i="12" s="1"/>
  <c r="H449" i="1"/>
  <c r="E443" i="1"/>
  <c r="E444" i="1" s="1"/>
  <c r="F443" i="1"/>
  <c r="F444" i="1" s="1"/>
  <c r="G443" i="1"/>
  <c r="G444" i="1" s="1"/>
  <c r="H433" i="1"/>
  <c r="H431" i="1"/>
  <c r="H428" i="1"/>
  <c r="H426" i="1"/>
  <c r="H421" i="1"/>
  <c r="H422" i="1"/>
  <c r="H418" i="1"/>
  <c r="E96" i="12"/>
  <c r="H408" i="1"/>
  <c r="H406" i="1"/>
  <c r="H403" i="1"/>
  <c r="H401" i="1"/>
  <c r="H397" i="1"/>
  <c r="H394" i="1"/>
  <c r="H393" i="1"/>
  <c r="E105" i="12" s="1"/>
  <c r="E103" i="12"/>
  <c r="E102" i="12"/>
  <c r="H367" i="1"/>
  <c r="H368" i="1"/>
  <c r="H366" i="1"/>
  <c r="H356" i="1"/>
  <c r="H357" i="1"/>
  <c r="H355" i="1"/>
  <c r="H343" i="1"/>
  <c r="H353" i="1"/>
  <c r="H352" i="1"/>
  <c r="E358" i="1"/>
  <c r="E359" i="1" s="1"/>
  <c r="F358" i="1"/>
  <c r="F359" i="1" s="1"/>
  <c r="G358" i="1"/>
  <c r="G359" i="1" s="1"/>
  <c r="E360" i="1"/>
  <c r="F360" i="1"/>
  <c r="G360" i="1"/>
  <c r="E410" i="1"/>
  <c r="E411" i="1" s="1"/>
  <c r="F410" i="1"/>
  <c r="F411" i="1" s="1"/>
  <c r="G410" i="1"/>
  <c r="G411" i="1" s="1"/>
  <c r="E435" i="1"/>
  <c r="F435" i="1"/>
  <c r="F436" i="1" s="1"/>
  <c r="G435" i="1"/>
  <c r="G436" i="1" s="1"/>
  <c r="I435" i="1"/>
  <c r="I436" i="1" s="1"/>
  <c r="E673" i="1"/>
  <c r="F673" i="1"/>
  <c r="G673" i="1"/>
  <c r="E675" i="1"/>
  <c r="F675" i="1"/>
  <c r="G675" i="1"/>
  <c r="I673" i="1"/>
  <c r="I675" i="1"/>
  <c r="I656" i="1"/>
  <c r="I665" i="1"/>
  <c r="E665" i="1"/>
  <c r="F665" i="1"/>
  <c r="G665" i="1"/>
  <c r="E656" i="1"/>
  <c r="F656" i="1"/>
  <c r="G656" i="1"/>
  <c r="E638" i="1"/>
  <c r="F638" i="1"/>
  <c r="G638" i="1"/>
  <c r="E639" i="1"/>
  <c r="F639" i="1"/>
  <c r="G639" i="1"/>
  <c r="E640" i="1"/>
  <c r="F640" i="1"/>
  <c r="G640" i="1"/>
  <c r="E641" i="1"/>
  <c r="F641" i="1"/>
  <c r="G641" i="1"/>
  <c r="E642" i="1"/>
  <c r="F642" i="1"/>
  <c r="G642" i="1"/>
  <c r="I638" i="1"/>
  <c r="I639" i="1"/>
  <c r="I640" i="1"/>
  <c r="I641" i="1"/>
  <c r="I642" i="1"/>
  <c r="E624" i="1"/>
  <c r="F624" i="1"/>
  <c r="G624" i="1"/>
  <c r="E625" i="1"/>
  <c r="F625" i="1"/>
  <c r="G625" i="1"/>
  <c r="E626" i="1"/>
  <c r="F626" i="1"/>
  <c r="G626" i="1"/>
  <c r="E627" i="1"/>
  <c r="F627" i="1"/>
  <c r="G627" i="1"/>
  <c r="I624" i="1"/>
  <c r="I625" i="1"/>
  <c r="I626" i="1"/>
  <c r="I627" i="1"/>
  <c r="F608" i="1"/>
  <c r="G608" i="1"/>
  <c r="F609" i="1"/>
  <c r="G609" i="1"/>
  <c r="E610" i="1"/>
  <c r="F610" i="1"/>
  <c r="G610" i="1"/>
  <c r="E612" i="1"/>
  <c r="F612" i="1"/>
  <c r="G612" i="1"/>
  <c r="I608" i="1"/>
  <c r="I609" i="1"/>
  <c r="I610" i="1"/>
  <c r="I612" i="1"/>
  <c r="E591" i="1"/>
  <c r="F591" i="1"/>
  <c r="G591" i="1"/>
  <c r="E592" i="1"/>
  <c r="F592" i="1"/>
  <c r="G592" i="1"/>
  <c r="E593" i="1"/>
  <c r="F593" i="1"/>
  <c r="G593" i="1"/>
  <c r="E594" i="1"/>
  <c r="F594" i="1"/>
  <c r="G594" i="1"/>
  <c r="E595" i="1"/>
  <c r="F595" i="1"/>
  <c r="G595" i="1"/>
  <c r="I591" i="1"/>
  <c r="I592" i="1"/>
  <c r="I593" i="1"/>
  <c r="I594" i="1"/>
  <c r="I595" i="1"/>
  <c r="E576" i="1"/>
  <c r="F576" i="1"/>
  <c r="G576" i="1"/>
  <c r="E577" i="1"/>
  <c r="F577" i="1"/>
  <c r="G577" i="1"/>
  <c r="E578" i="1"/>
  <c r="F578" i="1"/>
  <c r="G578" i="1"/>
  <c r="E579" i="1"/>
  <c r="F579" i="1"/>
  <c r="G579" i="1"/>
  <c r="I576" i="1"/>
  <c r="I577" i="1"/>
  <c r="I578" i="1"/>
  <c r="I579" i="1"/>
  <c r="E561" i="1"/>
  <c r="F561" i="1"/>
  <c r="G561" i="1"/>
  <c r="E562" i="1"/>
  <c r="F562" i="1"/>
  <c r="G562" i="1"/>
  <c r="E563" i="1"/>
  <c r="F563" i="1"/>
  <c r="G563" i="1"/>
  <c r="E564" i="1"/>
  <c r="F564" i="1"/>
  <c r="G564" i="1"/>
  <c r="E565" i="1"/>
  <c r="E646" i="1" s="1"/>
  <c r="F565" i="1"/>
  <c r="G565" i="1"/>
  <c r="I561" i="1"/>
  <c r="I562" i="1"/>
  <c r="I563" i="1"/>
  <c r="I564" i="1"/>
  <c r="I565" i="1"/>
  <c r="E543" i="1"/>
  <c r="F543" i="1"/>
  <c r="G543" i="1"/>
  <c r="E544" i="1"/>
  <c r="F544" i="1"/>
  <c r="G544" i="1"/>
  <c r="E545" i="1"/>
  <c r="F545" i="1"/>
  <c r="G545" i="1"/>
  <c r="E546" i="1"/>
  <c r="F546" i="1"/>
  <c r="G546" i="1"/>
  <c r="I543" i="1"/>
  <c r="I544" i="1"/>
  <c r="I545" i="1"/>
  <c r="I546" i="1"/>
  <c r="E533" i="1"/>
  <c r="F533" i="1"/>
  <c r="G533" i="1"/>
  <c r="I533" i="1"/>
  <c r="E521" i="1"/>
  <c r="F521" i="1"/>
  <c r="G521" i="1"/>
  <c r="E522" i="1"/>
  <c r="F522" i="1"/>
  <c r="G522" i="1"/>
  <c r="E523" i="1"/>
  <c r="F523" i="1"/>
  <c r="G523" i="1"/>
  <c r="E524" i="1"/>
  <c r="F524" i="1"/>
  <c r="G524" i="1"/>
  <c r="I521" i="1"/>
  <c r="I522" i="1"/>
  <c r="I523" i="1"/>
  <c r="I524" i="1"/>
  <c r="E508" i="1"/>
  <c r="F508" i="1"/>
  <c r="G508" i="1"/>
  <c r="E509" i="1"/>
  <c r="F509" i="1"/>
  <c r="G509" i="1"/>
  <c r="E510" i="1"/>
  <c r="F510" i="1"/>
  <c r="G510" i="1"/>
  <c r="E511" i="1"/>
  <c r="F511" i="1"/>
  <c r="G511" i="1"/>
  <c r="I508" i="1"/>
  <c r="I509" i="1"/>
  <c r="I510" i="1"/>
  <c r="I511" i="1"/>
  <c r="E495" i="1"/>
  <c r="F495" i="1"/>
  <c r="G495" i="1"/>
  <c r="E496" i="1"/>
  <c r="F496" i="1"/>
  <c r="G496" i="1"/>
  <c r="E497" i="1"/>
  <c r="F497" i="1"/>
  <c r="G497" i="1"/>
  <c r="E498" i="1"/>
  <c r="F498" i="1"/>
  <c r="G498" i="1"/>
  <c r="I495" i="1"/>
  <c r="I496" i="1"/>
  <c r="I497" i="1"/>
  <c r="I498" i="1"/>
  <c r="E482" i="1"/>
  <c r="F482" i="1"/>
  <c r="G482" i="1"/>
  <c r="E483" i="1"/>
  <c r="F483" i="1"/>
  <c r="G483" i="1"/>
  <c r="E484" i="1"/>
  <c r="F484" i="1"/>
  <c r="G484" i="1"/>
  <c r="E485" i="1"/>
  <c r="F485" i="1"/>
  <c r="G485" i="1"/>
  <c r="I482" i="1"/>
  <c r="I483" i="1"/>
  <c r="I484" i="1"/>
  <c r="I485" i="1"/>
  <c r="E469" i="1"/>
  <c r="F469" i="1"/>
  <c r="G469" i="1"/>
  <c r="E470" i="1"/>
  <c r="F470" i="1"/>
  <c r="G470" i="1"/>
  <c r="E471" i="1"/>
  <c r="F471" i="1"/>
  <c r="G471" i="1"/>
  <c r="E472" i="1"/>
  <c r="F472" i="1"/>
  <c r="G472" i="1"/>
  <c r="I469" i="1"/>
  <c r="I470" i="1"/>
  <c r="I471" i="1"/>
  <c r="I472" i="1"/>
  <c r="I456" i="1"/>
  <c r="I457" i="1"/>
  <c r="I458" i="1"/>
  <c r="I459" i="1"/>
  <c r="E456" i="1"/>
  <c r="F456" i="1"/>
  <c r="G456" i="1"/>
  <c r="E457" i="1"/>
  <c r="F457" i="1"/>
  <c r="G457" i="1"/>
  <c r="E458" i="1"/>
  <c r="F458" i="1"/>
  <c r="G458" i="1"/>
  <c r="E459" i="1"/>
  <c r="F459" i="1"/>
  <c r="G459" i="1"/>
  <c r="E440" i="1"/>
  <c r="E445" i="1" s="1"/>
  <c r="F440" i="1"/>
  <c r="F445" i="1" s="1"/>
  <c r="G440" i="1"/>
  <c r="G445" i="1" s="1"/>
  <c r="I440" i="1"/>
  <c r="E27" i="18" s="1"/>
  <c r="G644" i="1" l="1"/>
  <c r="F549" i="1"/>
  <c r="E643" i="1"/>
  <c r="F643" i="1"/>
  <c r="E382" i="1"/>
  <c r="E6" i="17"/>
  <c r="H535" i="1"/>
  <c r="H534" i="1"/>
  <c r="H536" i="1"/>
  <c r="E412" i="1"/>
  <c r="G412" i="1"/>
  <c r="G438" i="1"/>
  <c r="F644" i="1"/>
  <c r="E122" i="12"/>
  <c r="H611" i="1"/>
  <c r="H647" i="1" s="1"/>
  <c r="G643" i="1"/>
  <c r="H657" i="1"/>
  <c r="H658" i="1"/>
  <c r="H667" i="1"/>
  <c r="H666" i="1"/>
  <c r="H674" i="1"/>
  <c r="E11" i="11"/>
  <c r="E97" i="12"/>
  <c r="E38" i="11"/>
  <c r="E99" i="12"/>
  <c r="H748" i="1"/>
  <c r="F437" i="1"/>
  <c r="H360" i="1"/>
  <c r="E644" i="1"/>
  <c r="F412" i="1"/>
  <c r="D28" i="18"/>
  <c r="G549" i="1"/>
  <c r="I676" i="1"/>
  <c r="I724" i="1" s="1"/>
  <c r="I677" i="1"/>
  <c r="I644" i="1"/>
  <c r="I646" i="1"/>
  <c r="I382" i="1" s="1"/>
  <c r="I643" i="1"/>
  <c r="I547" i="1"/>
  <c r="I549" i="1"/>
  <c r="E549" i="1"/>
  <c r="G437" i="1"/>
  <c r="G646" i="1"/>
  <c r="G382" i="1" s="1"/>
  <c r="I437" i="1"/>
  <c r="E677" i="1"/>
  <c r="F677" i="1"/>
  <c r="E676" i="1"/>
  <c r="E724" i="1" s="1"/>
  <c r="G676" i="1"/>
  <c r="G724" i="1" s="1"/>
  <c r="G677" i="1"/>
  <c r="F676" i="1"/>
  <c r="F724" i="1" s="1"/>
  <c r="F646" i="1"/>
  <c r="F382" i="1" s="1"/>
  <c r="E547" i="1"/>
  <c r="G547" i="1"/>
  <c r="F547" i="1"/>
  <c r="F438" i="1"/>
  <c r="F645" i="1" s="1"/>
  <c r="E436" i="1"/>
  <c r="E437" i="1"/>
  <c r="E723" i="1"/>
  <c r="F723" i="1"/>
  <c r="G723" i="1"/>
  <c r="E722" i="1"/>
  <c r="F722" i="1"/>
  <c r="G722" i="1"/>
  <c r="F548" i="1" l="1"/>
  <c r="F717" i="1" s="1"/>
  <c r="G548" i="1"/>
  <c r="G717" i="1" s="1"/>
  <c r="E438" i="1"/>
  <c r="E645" i="1" s="1"/>
  <c r="E718" i="1"/>
  <c r="F718" i="1"/>
  <c r="G718" i="1"/>
  <c r="I710" i="1"/>
  <c r="G710" i="1"/>
  <c r="F710" i="1"/>
  <c r="E710" i="1"/>
  <c r="H709" i="1"/>
  <c r="H708" i="1"/>
  <c r="H707" i="1"/>
  <c r="H706" i="1"/>
  <c r="H705" i="1"/>
  <c r="I703" i="1"/>
  <c r="G703" i="1"/>
  <c r="F703" i="1"/>
  <c r="E703" i="1"/>
  <c r="H702" i="1"/>
  <c r="H701" i="1"/>
  <c r="H700" i="1"/>
  <c r="H699" i="1"/>
  <c r="H698" i="1"/>
  <c r="I694" i="1"/>
  <c r="G694" i="1"/>
  <c r="F694" i="1"/>
  <c r="E694" i="1"/>
  <c r="H693" i="1"/>
  <c r="H692" i="1"/>
  <c r="H691" i="1"/>
  <c r="H690" i="1"/>
  <c r="H689" i="1"/>
  <c r="I687" i="1"/>
  <c r="G687" i="1"/>
  <c r="F687" i="1"/>
  <c r="E687" i="1"/>
  <c r="H686" i="1"/>
  <c r="H685" i="1"/>
  <c r="H683" i="1"/>
  <c r="H687" i="1" s="1"/>
  <c r="H682" i="1"/>
  <c r="F205" i="1"/>
  <c r="G205" i="1"/>
  <c r="I205" i="1"/>
  <c r="F18" i="6" s="1"/>
  <c r="E205" i="1"/>
  <c r="I203" i="1"/>
  <c r="G203" i="1"/>
  <c r="F203" i="1"/>
  <c r="E203" i="1"/>
  <c r="I202" i="1"/>
  <c r="G202" i="1"/>
  <c r="F202" i="1"/>
  <c r="E202" i="1"/>
  <c r="I201" i="1"/>
  <c r="G201" i="1"/>
  <c r="F201" i="1"/>
  <c r="E201" i="1"/>
  <c r="H200" i="1"/>
  <c r="H199" i="1"/>
  <c r="H198" i="1"/>
  <c r="H197" i="1"/>
  <c r="H196" i="1"/>
  <c r="H195" i="1"/>
  <c r="H194" i="1"/>
  <c r="H193" i="1"/>
  <c r="H192" i="1"/>
  <c r="H191" i="1"/>
  <c r="H190" i="1"/>
  <c r="H189" i="1"/>
  <c r="H188" i="1"/>
  <c r="H187" i="1"/>
  <c r="H186" i="1"/>
  <c r="H185" i="1"/>
  <c r="H184" i="1"/>
  <c r="I180" i="1"/>
  <c r="G180" i="1"/>
  <c r="F180" i="1"/>
  <c r="E180" i="1"/>
  <c r="I179" i="1"/>
  <c r="G179" i="1"/>
  <c r="F179" i="1"/>
  <c r="E179" i="1"/>
  <c r="I178" i="1"/>
  <c r="G178" i="1"/>
  <c r="F178" i="1"/>
  <c r="E178" i="1"/>
  <c r="H177" i="1"/>
  <c r="H176" i="1"/>
  <c r="H175" i="1"/>
  <c r="H174" i="1"/>
  <c r="H173" i="1"/>
  <c r="H172" i="1"/>
  <c r="H171" i="1"/>
  <c r="H170" i="1"/>
  <c r="H169" i="1"/>
  <c r="H168" i="1"/>
  <c r="H167" i="1"/>
  <c r="H166" i="1"/>
  <c r="H165" i="1"/>
  <c r="H164" i="1"/>
  <c r="H163" i="1"/>
  <c r="H162" i="1"/>
  <c r="H161" i="1"/>
  <c r="I157" i="1"/>
  <c r="G157" i="1"/>
  <c r="F157" i="1"/>
  <c r="E157" i="1"/>
  <c r="I156" i="1"/>
  <c r="G156" i="1"/>
  <c r="F156" i="1"/>
  <c r="E156" i="1"/>
  <c r="I155" i="1"/>
  <c r="G155" i="1"/>
  <c r="F155" i="1"/>
  <c r="E155" i="1"/>
  <c r="H154" i="1"/>
  <c r="H153" i="1"/>
  <c r="H152" i="1"/>
  <c r="H151" i="1"/>
  <c r="H150" i="1"/>
  <c r="H149" i="1"/>
  <c r="H148" i="1"/>
  <c r="H147" i="1"/>
  <c r="H146" i="1"/>
  <c r="H145" i="1"/>
  <c r="H144" i="1"/>
  <c r="H143" i="1"/>
  <c r="H142" i="1"/>
  <c r="H141" i="1"/>
  <c r="H140" i="1"/>
  <c r="H139" i="1"/>
  <c r="H138" i="1"/>
  <c r="I134" i="1"/>
  <c r="G134" i="1"/>
  <c r="F134" i="1"/>
  <c r="E134" i="1"/>
  <c r="I133" i="1"/>
  <c r="G133" i="1"/>
  <c r="F133" i="1"/>
  <c r="E133" i="1"/>
  <c r="I132" i="1"/>
  <c r="G132" i="1"/>
  <c r="F132" i="1"/>
  <c r="E132" i="1"/>
  <c r="H131" i="1"/>
  <c r="H130" i="1"/>
  <c r="H129" i="1"/>
  <c r="H128" i="1"/>
  <c r="H127" i="1"/>
  <c r="H126" i="1"/>
  <c r="H125" i="1"/>
  <c r="H124" i="1"/>
  <c r="H123" i="1"/>
  <c r="H122" i="1"/>
  <c r="H121" i="1"/>
  <c r="H120" i="1"/>
  <c r="H119" i="1"/>
  <c r="H118" i="1"/>
  <c r="H117" i="1"/>
  <c r="H116" i="1"/>
  <c r="H115" i="1"/>
  <c r="I111" i="1"/>
  <c r="G111" i="1"/>
  <c r="F111" i="1"/>
  <c r="E111" i="1"/>
  <c r="I110" i="1"/>
  <c r="G110" i="1"/>
  <c r="F110" i="1"/>
  <c r="E110" i="1"/>
  <c r="I109" i="1"/>
  <c r="G109" i="1"/>
  <c r="F109" i="1"/>
  <c r="E109" i="1"/>
  <c r="H108" i="1"/>
  <c r="H107" i="1"/>
  <c r="H106" i="1"/>
  <c r="H105" i="1"/>
  <c r="H104" i="1"/>
  <c r="H103" i="1"/>
  <c r="H102" i="1"/>
  <c r="H101" i="1"/>
  <c r="H100" i="1"/>
  <c r="H99" i="1"/>
  <c r="H98" i="1"/>
  <c r="H97" i="1"/>
  <c r="H96" i="1"/>
  <c r="H95" i="1"/>
  <c r="H94" i="1"/>
  <c r="H93" i="1"/>
  <c r="H92" i="1"/>
  <c r="I328" i="1"/>
  <c r="F19" i="6" s="1"/>
  <c r="G328" i="1"/>
  <c r="F328" i="1"/>
  <c r="E328" i="1"/>
  <c r="I325" i="1"/>
  <c r="G325" i="1"/>
  <c r="F325" i="1"/>
  <c r="E325" i="1"/>
  <c r="I324" i="1"/>
  <c r="G324" i="1"/>
  <c r="F324" i="1"/>
  <c r="E324" i="1"/>
  <c r="I323" i="1"/>
  <c r="G323" i="1"/>
  <c r="F323" i="1"/>
  <c r="E323" i="1"/>
  <c r="H322" i="1"/>
  <c r="H321" i="1"/>
  <c r="H320" i="1"/>
  <c r="H319" i="1"/>
  <c r="H318" i="1"/>
  <c r="H317" i="1"/>
  <c r="H316" i="1"/>
  <c r="H315" i="1"/>
  <c r="H314" i="1"/>
  <c r="H313" i="1"/>
  <c r="H312" i="1"/>
  <c r="H311" i="1"/>
  <c r="H310" i="1"/>
  <c r="H309" i="1"/>
  <c r="H308" i="1"/>
  <c r="H307" i="1"/>
  <c r="H306" i="1"/>
  <c r="I302" i="1"/>
  <c r="G302" i="1"/>
  <c r="F302" i="1"/>
  <c r="E302" i="1"/>
  <c r="I301" i="1"/>
  <c r="G301" i="1"/>
  <c r="F301" i="1"/>
  <c r="E301" i="1"/>
  <c r="I300" i="1"/>
  <c r="G300" i="1"/>
  <c r="F300" i="1"/>
  <c r="E300" i="1"/>
  <c r="H299" i="1"/>
  <c r="H298" i="1"/>
  <c r="H297" i="1"/>
  <c r="H296" i="1"/>
  <c r="H295" i="1"/>
  <c r="H294" i="1"/>
  <c r="H293" i="1"/>
  <c r="H292" i="1"/>
  <c r="H291" i="1"/>
  <c r="H290" i="1"/>
  <c r="H289" i="1"/>
  <c r="H288" i="1"/>
  <c r="H287" i="1"/>
  <c r="H286" i="1"/>
  <c r="H285" i="1"/>
  <c r="H284" i="1"/>
  <c r="H283" i="1"/>
  <c r="I279" i="1"/>
  <c r="G279" i="1"/>
  <c r="F279" i="1"/>
  <c r="E279" i="1"/>
  <c r="I278" i="1"/>
  <c r="G278" i="1"/>
  <c r="F278" i="1"/>
  <c r="E278" i="1"/>
  <c r="I277" i="1"/>
  <c r="G277" i="1"/>
  <c r="F277" i="1"/>
  <c r="E277" i="1"/>
  <c r="H276" i="1"/>
  <c r="H275" i="1"/>
  <c r="H274" i="1"/>
  <c r="H273" i="1"/>
  <c r="H272" i="1"/>
  <c r="H271" i="1"/>
  <c r="H270" i="1"/>
  <c r="H269" i="1"/>
  <c r="H268" i="1"/>
  <c r="H267" i="1"/>
  <c r="H266" i="1"/>
  <c r="H265" i="1"/>
  <c r="H264" i="1"/>
  <c r="H263" i="1"/>
  <c r="H262" i="1"/>
  <c r="H261" i="1"/>
  <c r="H260" i="1"/>
  <c r="I256" i="1"/>
  <c r="G256" i="1"/>
  <c r="F256" i="1"/>
  <c r="E256" i="1"/>
  <c r="I255" i="1"/>
  <c r="G255" i="1"/>
  <c r="F255" i="1"/>
  <c r="E255" i="1"/>
  <c r="I254" i="1"/>
  <c r="G254" i="1"/>
  <c r="F254" i="1"/>
  <c r="E254" i="1"/>
  <c r="H253" i="1"/>
  <c r="H252" i="1"/>
  <c r="H251" i="1"/>
  <c r="H250" i="1"/>
  <c r="H249" i="1"/>
  <c r="H248" i="1"/>
  <c r="H247" i="1"/>
  <c r="H246" i="1"/>
  <c r="H245" i="1"/>
  <c r="H244" i="1"/>
  <c r="H243" i="1"/>
  <c r="H242" i="1"/>
  <c r="H241" i="1"/>
  <c r="H240" i="1"/>
  <c r="H239" i="1"/>
  <c r="H238" i="1"/>
  <c r="H237" i="1"/>
  <c r="I233" i="1"/>
  <c r="G233" i="1"/>
  <c r="F233" i="1"/>
  <c r="E233" i="1"/>
  <c r="I232" i="1"/>
  <c r="G232" i="1"/>
  <c r="F232" i="1"/>
  <c r="E232" i="1"/>
  <c r="I231" i="1"/>
  <c r="G231" i="1"/>
  <c r="F231" i="1"/>
  <c r="E231" i="1"/>
  <c r="H230" i="1"/>
  <c r="H229" i="1"/>
  <c r="H228" i="1"/>
  <c r="H227" i="1"/>
  <c r="H226" i="1"/>
  <c r="H225" i="1"/>
  <c r="H224" i="1"/>
  <c r="H223" i="1"/>
  <c r="H222" i="1"/>
  <c r="H221" i="1"/>
  <c r="H220" i="1"/>
  <c r="H219" i="1"/>
  <c r="H218" i="1"/>
  <c r="H217" i="1"/>
  <c r="H216" i="1"/>
  <c r="H215" i="1"/>
  <c r="H214" i="1"/>
  <c r="H703" i="1" l="1"/>
  <c r="H710" i="1"/>
  <c r="H694" i="1"/>
  <c r="E548" i="1"/>
  <c r="E717" i="1" s="1"/>
  <c r="H205" i="1"/>
  <c r="E18" i="6" s="1"/>
  <c r="H132" i="1"/>
  <c r="E209" i="1"/>
  <c r="F209" i="1"/>
  <c r="G209" i="1"/>
  <c r="I209" i="1"/>
  <c r="F22" i="6" s="1"/>
  <c r="E695" i="1"/>
  <c r="F695" i="1"/>
  <c r="I711" i="1"/>
  <c r="E711" i="1"/>
  <c r="G207" i="1"/>
  <c r="G208" i="1"/>
  <c r="F207" i="1"/>
  <c r="I207" i="1"/>
  <c r="F208" i="1"/>
  <c r="I208" i="1"/>
  <c r="F20" i="6" s="1"/>
  <c r="G206" i="1"/>
  <c r="H201" i="1"/>
  <c r="E207" i="1"/>
  <c r="E208" i="1"/>
  <c r="I695" i="1"/>
  <c r="G695" i="1"/>
  <c r="G711" i="1"/>
  <c r="F711" i="1"/>
  <c r="E206" i="1"/>
  <c r="F206" i="1"/>
  <c r="I206" i="1"/>
  <c r="H203" i="1"/>
  <c r="H202" i="1"/>
  <c r="H156" i="1"/>
  <c r="H180" i="1"/>
  <c r="H109" i="1"/>
  <c r="H110" i="1"/>
  <c r="H134" i="1"/>
  <c r="H155" i="1"/>
  <c r="H111" i="1"/>
  <c r="H179" i="1"/>
  <c r="H133" i="1"/>
  <c r="H157" i="1"/>
  <c r="H178" i="1"/>
  <c r="H278" i="1"/>
  <c r="H300" i="1"/>
  <c r="H302" i="1"/>
  <c r="H323" i="1"/>
  <c r="H254" i="1"/>
  <c r="H277" i="1"/>
  <c r="I332" i="1"/>
  <c r="F23" i="6" s="1"/>
  <c r="E331" i="1"/>
  <c r="H231" i="1"/>
  <c r="H233" i="1"/>
  <c r="E332" i="1"/>
  <c r="H301" i="1"/>
  <c r="G331" i="1"/>
  <c r="F330" i="1"/>
  <c r="F331" i="1"/>
  <c r="E330" i="1"/>
  <c r="H232" i="1"/>
  <c r="H256" i="1"/>
  <c r="F332" i="1"/>
  <c r="H325" i="1"/>
  <c r="G330" i="1"/>
  <c r="H255" i="1"/>
  <c r="G332" i="1"/>
  <c r="H279" i="1"/>
  <c r="I330" i="1"/>
  <c r="I331" i="1"/>
  <c r="H324" i="1"/>
  <c r="E329" i="1"/>
  <c r="I329" i="1"/>
  <c r="F329" i="1"/>
  <c r="H328" i="1"/>
  <c r="E19" i="6" s="1"/>
  <c r="G329" i="1"/>
  <c r="F31" i="12"/>
  <c r="F33" i="12"/>
  <c r="F34" i="12"/>
  <c r="F35" i="12"/>
  <c r="F36" i="12"/>
  <c r="E36" i="12"/>
  <c r="E35" i="12"/>
  <c r="E34" i="12"/>
  <c r="E33" i="12"/>
  <c r="E31" i="12"/>
  <c r="F19" i="12"/>
  <c r="F13" i="10" s="1"/>
  <c r="F20" i="12"/>
  <c r="F14" i="10" s="1"/>
  <c r="F21" i="12"/>
  <c r="F15" i="10" s="1"/>
  <c r="E21" i="12"/>
  <c r="E15" i="10" s="1"/>
  <c r="E20" i="12"/>
  <c r="E14" i="10" s="1"/>
  <c r="E19" i="12"/>
  <c r="E13" i="10" s="1"/>
  <c r="F11" i="12"/>
  <c r="F12" i="12"/>
  <c r="F13" i="12"/>
  <c r="E13" i="12"/>
  <c r="E12" i="12"/>
  <c r="E11" i="12"/>
  <c r="F725" i="1" l="1"/>
  <c r="F726" i="1"/>
  <c r="I725" i="1"/>
  <c r="F30" i="11" s="1"/>
  <c r="F44" i="11" s="1"/>
  <c r="I726" i="1"/>
  <c r="F29" i="11" s="1"/>
  <c r="F43" i="11" s="1"/>
  <c r="G725" i="1"/>
  <c r="G726" i="1"/>
  <c r="E725" i="1"/>
  <c r="E726" i="1"/>
  <c r="F21" i="6"/>
  <c r="F24" i="6" s="1"/>
  <c r="F10" i="17"/>
  <c r="F28" i="17" s="1"/>
  <c r="I333" i="1"/>
  <c r="E333" i="1"/>
  <c r="G333" i="1"/>
  <c r="F333" i="1"/>
  <c r="H711" i="1"/>
  <c r="H695" i="1"/>
  <c r="H208" i="1"/>
  <c r="E20" i="6" s="1"/>
  <c r="H209" i="1"/>
  <c r="E22" i="6" s="1"/>
  <c r="H207" i="1"/>
  <c r="H206" i="1"/>
  <c r="H330" i="1"/>
  <c r="H331" i="1"/>
  <c r="H329" i="1"/>
  <c r="H332" i="1"/>
  <c r="E23" i="6" s="1"/>
  <c r="E60" i="12"/>
  <c r="E22" i="10" s="1"/>
  <c r="E61" i="12"/>
  <c r="E23" i="10" s="1"/>
  <c r="F61" i="12"/>
  <c r="F23" i="10" s="1"/>
  <c r="E59" i="12"/>
  <c r="E21" i="10" s="1"/>
  <c r="F60" i="12"/>
  <c r="F22" i="10" s="1"/>
  <c r="F59" i="12"/>
  <c r="F21" i="10" s="1"/>
  <c r="E712" i="1" l="1"/>
  <c r="E713" i="1" s="1"/>
  <c r="E714" i="1" s="1"/>
  <c r="E719" i="1" s="1"/>
  <c r="I712" i="1"/>
  <c r="I713" i="1" s="1"/>
  <c r="I714" i="1" s="1"/>
  <c r="E32" i="18" s="1"/>
  <c r="F712" i="1"/>
  <c r="F713" i="1" s="1"/>
  <c r="F714" i="1" s="1"/>
  <c r="F719" i="1" s="1"/>
  <c r="G712" i="1"/>
  <c r="G713" i="1" s="1"/>
  <c r="G714" i="1" s="1"/>
  <c r="G719" i="1" s="1"/>
  <c r="H725" i="1"/>
  <c r="E30" i="11" s="1"/>
  <c r="E44" i="11" s="1"/>
  <c r="H726" i="1"/>
  <c r="E29" i="11" s="1"/>
  <c r="E727" i="1"/>
  <c r="G727" i="1"/>
  <c r="F727" i="1"/>
  <c r="E21" i="6"/>
  <c r="E24" i="6" s="1"/>
  <c r="E10" i="17"/>
  <c r="H333" i="1"/>
  <c r="H712" i="1" l="1"/>
  <c r="H713" i="1" s="1"/>
  <c r="H714" i="1" s="1"/>
  <c r="H591" i="1"/>
  <c r="H576" i="1"/>
  <c r="H561" i="1"/>
  <c r="H533" i="1"/>
  <c r="H521" i="1"/>
  <c r="H508" i="1"/>
  <c r="H482" i="1"/>
  <c r="H469" i="1"/>
  <c r="H456" i="1"/>
  <c r="H495" i="1"/>
  <c r="F28" i="11" l="1"/>
  <c r="F42" i="11" s="1"/>
  <c r="H638" i="1" l="1"/>
  <c r="H642" i="1"/>
  <c r="H641" i="1"/>
  <c r="H640" i="1"/>
  <c r="H639" i="1"/>
  <c r="H410" i="1"/>
  <c r="H411" i="1" s="1"/>
  <c r="H544" i="1"/>
  <c r="H543" i="1"/>
  <c r="H412" i="1" l="1"/>
  <c r="H627" i="1"/>
  <c r="H626" i="1"/>
  <c r="H625" i="1"/>
  <c r="H624" i="1"/>
  <c r="H612" i="1"/>
  <c r="H610" i="1"/>
  <c r="H609" i="1"/>
  <c r="H608" i="1"/>
  <c r="H595" i="1"/>
  <c r="H594" i="1"/>
  <c r="H593" i="1"/>
  <c r="H592" i="1"/>
  <c r="H579" i="1"/>
  <c r="H578" i="1"/>
  <c r="H577" i="1"/>
  <c r="H565" i="1"/>
  <c r="H564" i="1"/>
  <c r="H563" i="1"/>
  <c r="H562" i="1"/>
  <c r="H546" i="1"/>
  <c r="H545" i="1"/>
  <c r="H524" i="1"/>
  <c r="H523" i="1"/>
  <c r="H522" i="1"/>
  <c r="H511" i="1"/>
  <c r="H510" i="1"/>
  <c r="H509" i="1"/>
  <c r="H498" i="1"/>
  <c r="H497" i="1"/>
  <c r="H496" i="1"/>
  <c r="H485" i="1"/>
  <c r="H484" i="1"/>
  <c r="H483" i="1"/>
  <c r="H472" i="1"/>
  <c r="H471" i="1"/>
  <c r="H470" i="1"/>
  <c r="H459" i="1"/>
  <c r="H458" i="1"/>
  <c r="H457" i="1"/>
  <c r="I443" i="1"/>
  <c r="H440" i="1"/>
  <c r="D27" i="18" s="1"/>
  <c r="H435" i="1"/>
  <c r="I722" i="1" l="1"/>
  <c r="H722" i="1"/>
  <c r="H723" i="1"/>
  <c r="I723" i="1"/>
  <c r="F27" i="11" s="1"/>
  <c r="F41" i="11" s="1"/>
  <c r="H644" i="1"/>
  <c r="H646" i="1"/>
  <c r="H643" i="1"/>
  <c r="H436" i="1"/>
  <c r="H438" i="1" s="1"/>
  <c r="H549" i="1"/>
  <c r="H547" i="1"/>
  <c r="H437" i="1"/>
  <c r="E2" i="15"/>
  <c r="E2" i="16"/>
  <c r="F26" i="11" l="1"/>
  <c r="D31" i="18"/>
  <c r="H548" i="1"/>
  <c r="D30" i="18" s="1"/>
  <c r="C3" i="1"/>
  <c r="F40" i="11" l="1"/>
  <c r="C3" i="10"/>
  <c r="C3" i="12"/>
  <c r="C2" i="17"/>
  <c r="C2" i="6"/>
  <c r="C2" i="11"/>
  <c r="A2" i="17" l="1"/>
  <c r="F3" i="17"/>
  <c r="E3" i="17"/>
  <c r="F21" i="17"/>
  <c r="F20" i="17"/>
  <c r="E17" i="17"/>
  <c r="E16" i="17"/>
  <c r="E31" i="17" s="1"/>
  <c r="F14" i="17"/>
  <c r="F13" i="17"/>
  <c r="E32" i="17" l="1"/>
  <c r="I85" i="1"/>
  <c r="I727" i="1" l="1"/>
  <c r="F5" i="17" s="1"/>
  <c r="I445" i="1"/>
  <c r="F6" i="11"/>
  <c r="F17" i="11" l="1"/>
  <c r="I412" i="1"/>
  <c r="I438" i="1"/>
  <c r="F3" i="11"/>
  <c r="E3" i="11"/>
  <c r="E37" i="11"/>
  <c r="E43" i="11" s="1"/>
  <c r="F10" i="11"/>
  <c r="E10" i="11"/>
  <c r="I548" i="1" l="1"/>
  <c r="E31" i="18"/>
  <c r="F3" i="6"/>
  <c r="E3" i="6"/>
  <c r="H358" i="1"/>
  <c r="H359" i="1" s="1"/>
  <c r="E4" i="13" s="1"/>
  <c r="I358" i="1"/>
  <c r="I359" i="1" s="1"/>
  <c r="F4" i="13" s="1"/>
  <c r="I360" i="1"/>
  <c r="E30" i="18" l="1"/>
  <c r="I717" i="1"/>
  <c r="F124" i="12"/>
  <c r="F125" i="12"/>
  <c r="F126" i="12"/>
  <c r="F127" i="12"/>
  <c r="F128" i="12"/>
  <c r="E125" i="12"/>
  <c r="E126" i="12"/>
  <c r="E127" i="12"/>
  <c r="E128" i="12"/>
  <c r="E124" i="12"/>
  <c r="D125" i="12"/>
  <c r="D126" i="12"/>
  <c r="D127" i="12"/>
  <c r="D128" i="12"/>
  <c r="D124" i="12"/>
  <c r="B125" i="12"/>
  <c r="B126" i="12"/>
  <c r="B127" i="12"/>
  <c r="B128" i="12"/>
  <c r="B124" i="12"/>
  <c r="F23" i="12"/>
  <c r="F24" i="12"/>
  <c r="E24" i="12"/>
  <c r="E23" i="12"/>
  <c r="C2" i="13" l="1"/>
  <c r="F11" i="13"/>
  <c r="F8" i="13"/>
  <c r="H675" i="1" l="1"/>
  <c r="H382" i="1" s="1"/>
  <c r="H665" i="1" l="1"/>
  <c r="E36" i="11"/>
  <c r="E35" i="11"/>
  <c r="F7" i="11"/>
  <c r="F8" i="11"/>
  <c r="F9" i="11"/>
  <c r="F12" i="11"/>
  <c r="E12" i="11"/>
  <c r="E9" i="11"/>
  <c r="E8" i="11"/>
  <c r="E7" i="11"/>
  <c r="F10" i="6"/>
  <c r="F11" i="6"/>
  <c r="E11" i="6"/>
  <c r="E10" i="6"/>
  <c r="F9" i="6"/>
  <c r="E9" i="6"/>
  <c r="F8" i="6"/>
  <c r="E8" i="6"/>
  <c r="F6" i="6"/>
  <c r="E6" i="6"/>
  <c r="F5" i="11" l="1"/>
  <c r="E20" i="11"/>
  <c r="F20" i="11"/>
  <c r="E23" i="11"/>
  <c r="F18" i="11"/>
  <c r="F22" i="11"/>
  <c r="F21" i="11"/>
  <c r="E18" i="11"/>
  <c r="E22" i="11"/>
  <c r="E21" i="11"/>
  <c r="F23" i="11"/>
  <c r="F17" i="6"/>
  <c r="E17" i="6"/>
  <c r="E12" i="6"/>
  <c r="F12" i="6"/>
  <c r="F9" i="8"/>
  <c r="E9" i="8"/>
  <c r="F8" i="8"/>
  <c r="E8" i="8"/>
  <c r="F7" i="8"/>
  <c r="E7" i="8"/>
  <c r="F6" i="8"/>
  <c r="F12" i="8" s="1"/>
  <c r="E6" i="8"/>
  <c r="F25" i="6" l="1"/>
  <c r="F26" i="6" s="1"/>
  <c r="F27" i="6" s="1"/>
  <c r="F6" i="10"/>
  <c r="E6" i="10"/>
  <c r="B19" i="10"/>
  <c r="B18" i="10"/>
  <c r="B17" i="10"/>
  <c r="F119" i="12" l="1"/>
  <c r="E119" i="12"/>
  <c r="F100" i="12"/>
  <c r="E100" i="12"/>
  <c r="F94" i="12"/>
  <c r="E94" i="12"/>
  <c r="F93" i="12"/>
  <c r="E93" i="12"/>
  <c r="F91" i="12"/>
  <c r="E91" i="12"/>
  <c r="F90" i="12"/>
  <c r="E90" i="12"/>
  <c r="F87" i="12"/>
  <c r="E87" i="12"/>
  <c r="F86" i="12"/>
  <c r="E86" i="12"/>
  <c r="F84" i="12"/>
  <c r="F83" i="12"/>
  <c r="L27" i="16" l="1"/>
  <c r="I766" i="1" s="1"/>
  <c r="K27" i="16"/>
  <c r="I765" i="1" s="1"/>
  <c r="J27" i="16"/>
  <c r="I27" i="16"/>
  <c r="H27" i="16"/>
  <c r="G27" i="16"/>
  <c r="K27" i="15"/>
  <c r="J27" i="15"/>
  <c r="I27" i="15"/>
  <c r="H27" i="15"/>
  <c r="G27" i="15"/>
  <c r="F27" i="15"/>
  <c r="E104" i="12"/>
  <c r="E107" i="12"/>
  <c r="H85" i="1"/>
  <c r="E6" i="11" s="1"/>
  <c r="E5" i="11" s="1"/>
  <c r="F104" i="12"/>
  <c r="I758" i="1" l="1"/>
  <c r="I757" i="1"/>
  <c r="E98" i="12"/>
  <c r="F98" i="12"/>
  <c r="F92" i="12"/>
  <c r="F80" i="12"/>
  <c r="E80" i="12"/>
  <c r="F79" i="12"/>
  <c r="E79" i="12"/>
  <c r="F73" i="12" l="1"/>
  <c r="F74" i="12"/>
  <c r="F76" i="12"/>
  <c r="F72" i="12"/>
  <c r="E73" i="12"/>
  <c r="E74" i="12"/>
  <c r="E76" i="12"/>
  <c r="E72" i="12"/>
  <c r="F68" i="12"/>
  <c r="F67" i="12"/>
  <c r="F66" i="12"/>
  <c r="F65" i="12"/>
  <c r="F64" i="12"/>
  <c r="E65" i="12"/>
  <c r="E66" i="12"/>
  <c r="E67" i="12"/>
  <c r="E68" i="12"/>
  <c r="E64" i="12"/>
  <c r="F30" i="12"/>
  <c r="F29" i="12"/>
  <c r="F28" i="12"/>
  <c r="F27" i="12"/>
  <c r="F26" i="12"/>
  <c r="E27" i="12"/>
  <c r="E28" i="12"/>
  <c r="E29" i="12"/>
  <c r="E30" i="12"/>
  <c r="E26" i="12"/>
  <c r="F25" i="12"/>
  <c r="E25" i="12"/>
  <c r="F58" i="12"/>
  <c r="F20" i="10" s="1"/>
  <c r="E18" i="12"/>
  <c r="E58" i="12" s="1"/>
  <c r="F17" i="12"/>
  <c r="F57" i="12" s="1"/>
  <c r="E17" i="12"/>
  <c r="E57" i="12" s="1"/>
  <c r="F16" i="12"/>
  <c r="F56" i="12" s="1"/>
  <c r="E16" i="12"/>
  <c r="E56" i="12" s="1"/>
  <c r="F55" i="12"/>
  <c r="E15" i="12"/>
  <c r="E55" i="12" s="1"/>
  <c r="F10" i="12"/>
  <c r="F41" i="12" s="1"/>
  <c r="E10" i="12"/>
  <c r="F9" i="12"/>
  <c r="E9" i="12"/>
  <c r="F8" i="12"/>
  <c r="E8" i="12"/>
  <c r="F7" i="12"/>
  <c r="F38" i="12" s="1"/>
  <c r="F8" i="10" s="1"/>
  <c r="E7" i="12"/>
  <c r="F4" i="12"/>
  <c r="E4" i="12"/>
  <c r="A3" i="12"/>
  <c r="A2" i="12"/>
  <c r="F39" i="12" l="1"/>
  <c r="F40" i="12"/>
  <c r="E62" i="12"/>
  <c r="F62" i="12"/>
  <c r="E7" i="10"/>
  <c r="E17" i="10"/>
  <c r="E41" i="12"/>
  <c r="E40" i="12"/>
  <c r="E39" i="12"/>
  <c r="E38" i="12"/>
  <c r="E8" i="10" s="1"/>
  <c r="F10" i="10"/>
  <c r="F12" i="10"/>
  <c r="F11" i="10"/>
  <c r="F9" i="10"/>
  <c r="F7" i="10"/>
  <c r="E9" i="10"/>
  <c r="E19" i="10"/>
  <c r="E11" i="10"/>
  <c r="E18" i="10"/>
  <c r="E10" i="10"/>
  <c r="E20" i="10"/>
  <c r="E12" i="10"/>
  <c r="E24" i="10" l="1"/>
  <c r="D22" i="18" s="1"/>
  <c r="F19" i="10"/>
  <c r="F18" i="10"/>
  <c r="F17" i="10"/>
  <c r="E54" i="12"/>
  <c r="F24" i="10" l="1"/>
  <c r="E22" i="18" s="1"/>
  <c r="F54" i="12"/>
  <c r="F107" i="12" l="1"/>
  <c r="H673" i="1" l="1"/>
  <c r="H677" i="1"/>
  <c r="H656" i="1"/>
  <c r="H443" i="1"/>
  <c r="E14" i="11" s="1"/>
  <c r="E19" i="11" s="1"/>
  <c r="H445" i="1"/>
  <c r="E16" i="11" l="1"/>
  <c r="D29" i="18"/>
  <c r="H676" i="1"/>
  <c r="H724" i="1" s="1"/>
  <c r="H727" i="1" s="1"/>
  <c r="E5" i="17" s="1"/>
  <c r="H718" i="1"/>
  <c r="H444" i="1"/>
  <c r="E108" i="12"/>
  <c r="I718" i="1"/>
  <c r="E28" i="11" l="1"/>
  <c r="E42" i="11" s="1"/>
  <c r="E92" i="12"/>
  <c r="D32" i="18"/>
  <c r="H717" i="1"/>
  <c r="H719" i="1" s="1"/>
  <c r="D33" i="18" s="1"/>
  <c r="E24" i="11"/>
  <c r="I719" i="1"/>
  <c r="E33" i="18" s="1"/>
  <c r="F81" i="12"/>
  <c r="E7" i="6"/>
  <c r="F13" i="6" s="1"/>
  <c r="F14" i="6" s="1"/>
  <c r="F15" i="6" s="1"/>
  <c r="F29" i="6" s="1"/>
  <c r="E109" i="12"/>
  <c r="E28" i="10"/>
  <c r="E48" i="11" l="1"/>
  <c r="E52" i="11"/>
  <c r="E51" i="11"/>
  <c r="E50" i="11"/>
  <c r="E49" i="11"/>
  <c r="F85" i="12"/>
  <c r="F7" i="6"/>
  <c r="E81" i="12"/>
  <c r="E26" i="11"/>
  <c r="F5" i="13"/>
  <c r="E85" i="12"/>
  <c r="E5" i="13"/>
  <c r="E27" i="11"/>
  <c r="F129" i="12"/>
  <c r="F25" i="10" s="1"/>
  <c r="E129" i="12"/>
  <c r="E25" i="10" s="1"/>
  <c r="E40" i="11" l="1"/>
  <c r="E31" i="11"/>
  <c r="E11" i="17" s="1"/>
  <c r="E41" i="11"/>
  <c r="I84" i="1"/>
  <c r="E26" i="18" s="1"/>
  <c r="H84" i="1"/>
  <c r="D26" i="18" s="1"/>
  <c r="F34" i="10" l="1"/>
  <c r="E45" i="11"/>
  <c r="E88" i="12"/>
  <c r="E6" i="13"/>
  <c r="F88" i="12"/>
  <c r="F6" i="13"/>
  <c r="E17" i="11"/>
  <c r="E54" i="11" s="1"/>
  <c r="I86" i="1"/>
  <c r="F71" i="12"/>
  <c r="H86" i="1"/>
  <c r="E71" i="12"/>
  <c r="F14" i="11"/>
  <c r="A3" i="1"/>
  <c r="A2" i="10"/>
  <c r="E9" i="17" l="1"/>
  <c r="E32" i="11"/>
  <c r="F19" i="11"/>
  <c r="F31" i="11" s="1"/>
  <c r="E47" i="11"/>
  <c r="F55" i="11" s="1"/>
  <c r="F16" i="11"/>
  <c r="E29" i="18"/>
  <c r="A2" i="13"/>
  <c r="A2" i="15"/>
  <c r="A3" i="10"/>
  <c r="A2" i="11"/>
  <c r="F7" i="13"/>
  <c r="F9" i="13" s="1"/>
  <c r="F10" i="13" s="1"/>
  <c r="F12" i="13" s="1"/>
  <c r="F37" i="10" s="1"/>
  <c r="F106" i="12"/>
  <c r="F27" i="10"/>
  <c r="E106" i="12"/>
  <c r="E27" i="10"/>
  <c r="I444" i="1"/>
  <c r="F108" i="12"/>
  <c r="E110" i="12"/>
  <c r="E29" i="10" l="1"/>
  <c r="E30" i="10" s="1"/>
  <c r="D34" i="18" s="1"/>
  <c r="F11" i="17"/>
  <c r="F27" i="17" s="1"/>
  <c r="F45" i="11"/>
  <c r="F32" i="11" s="1"/>
  <c r="F24" i="11"/>
  <c r="F54" i="11" s="1"/>
  <c r="E111" i="12"/>
  <c r="E26" i="10"/>
  <c r="F26" i="17"/>
  <c r="F25" i="17"/>
  <c r="F24" i="17"/>
  <c r="F23" i="17"/>
  <c r="F19" i="17"/>
  <c r="E12" i="8"/>
  <c r="E10" i="8"/>
  <c r="E11" i="8"/>
  <c r="F11" i="8"/>
  <c r="F10" i="8"/>
  <c r="F109" i="12"/>
  <c r="F28" i="10"/>
  <c r="F110" i="12"/>
  <c r="F29" i="10" l="1"/>
  <c r="F30" i="10" s="1"/>
  <c r="E34" i="18" s="1"/>
  <c r="E31" i="10"/>
  <c r="E39" i="10"/>
  <c r="F9" i="17"/>
  <c r="F57" i="11"/>
  <c r="F15" i="8"/>
  <c r="F13" i="8"/>
  <c r="F16" i="8" s="1"/>
  <c r="F14" i="8"/>
  <c r="F29" i="17"/>
  <c r="F48" i="11"/>
  <c r="F47" i="11"/>
  <c r="F49" i="11"/>
  <c r="F52" i="11"/>
  <c r="F50" i="11"/>
  <c r="F51" i="11"/>
  <c r="F56" i="11"/>
  <c r="F111" i="12"/>
  <c r="F26" i="10"/>
  <c r="F31" i="10" l="1"/>
  <c r="F32" i="10" s="1"/>
  <c r="E37" i="18" s="1"/>
  <c r="E32" i="10"/>
  <c r="D37" i="18" s="1"/>
  <c r="E40" i="10"/>
  <c r="F17" i="8"/>
  <c r="F58" i="11"/>
  <c r="F35" i="10" s="1"/>
  <c r="F38" i="10"/>
  <c r="E41" i="10" l="1"/>
  <c r="F37" i="17"/>
  <c r="F44" i="12"/>
  <c r="E44" i="12"/>
  <c r="F43" i="12"/>
  <c r="E43" i="12"/>
  <c r="F42" i="12"/>
  <c r="E42" i="12"/>
  <c r="F36" i="10"/>
  <c r="F39" i="10" s="1"/>
  <c r="E15" i="17" l="1"/>
  <c r="F40" i="10"/>
  <c r="F41" i="10" s="1"/>
  <c r="F15" i="17" s="1"/>
  <c r="F33" i="17" l="1"/>
  <c r="F34" i="17" l="1"/>
  <c r="F36" i="17" s="1"/>
  <c r="F35" i="17"/>
  <c r="F38" i="17" l="1"/>
  <c r="F44" i="10" s="1"/>
  <c r="F45" i="10" s="1"/>
  <c r="E35" i="18" s="1"/>
  <c r="F46" i="10" l="1"/>
  <c r="F47" i="10" s="1"/>
  <c r="E38" i="18" l="1"/>
</calcChain>
</file>

<file path=xl/sharedStrings.xml><?xml version="1.0" encoding="utf-8"?>
<sst xmlns="http://schemas.openxmlformats.org/spreadsheetml/2006/main" count="5577" uniqueCount="1821">
  <si>
    <t>S. No</t>
  </si>
  <si>
    <t>Particulars</t>
  </si>
  <si>
    <t>Unit</t>
  </si>
  <si>
    <t>A</t>
  </si>
  <si>
    <t>A.1</t>
  </si>
  <si>
    <t>(i)</t>
  </si>
  <si>
    <t>Name</t>
  </si>
  <si>
    <t>(ii)</t>
  </si>
  <si>
    <t>Installed Capacity</t>
  </si>
  <si>
    <t>(iii)</t>
  </si>
  <si>
    <t>Actual Production</t>
  </si>
  <si>
    <t>(iv)</t>
  </si>
  <si>
    <t>Capacity Utilization (%)</t>
  </si>
  <si>
    <t>%</t>
  </si>
  <si>
    <t>A.2</t>
  </si>
  <si>
    <t>Liquefied Chlorine</t>
  </si>
  <si>
    <t>A.3</t>
  </si>
  <si>
    <t>Hydrogen (Compressed)</t>
  </si>
  <si>
    <t>Lakh NM3</t>
  </si>
  <si>
    <t>A.4</t>
  </si>
  <si>
    <t>Caustic Soda (Flakes)</t>
  </si>
  <si>
    <t>A.5</t>
  </si>
  <si>
    <t>A.6</t>
  </si>
  <si>
    <t>A.7</t>
  </si>
  <si>
    <t>Product Name</t>
  </si>
  <si>
    <t>B</t>
  </si>
  <si>
    <t>B.1</t>
  </si>
  <si>
    <t>Lakh kWh</t>
  </si>
  <si>
    <t xml:space="preserve">Plant Connected Load </t>
  </si>
  <si>
    <t>MW</t>
  </si>
  <si>
    <t>(v)</t>
  </si>
  <si>
    <t xml:space="preserve">Own Generation </t>
  </si>
  <si>
    <t>(vi)</t>
  </si>
  <si>
    <t xml:space="preserve">Through Steam turbine/ generator   </t>
  </si>
  <si>
    <t xml:space="preserve">Design Heat Rate </t>
  </si>
  <si>
    <t>(vii)</t>
  </si>
  <si>
    <t>Through Gas turbine</t>
  </si>
  <si>
    <t xml:space="preserve">Gross calorific value </t>
  </si>
  <si>
    <t>(viii)</t>
  </si>
  <si>
    <t>(ix)</t>
  </si>
  <si>
    <t xml:space="preserve">Annual Generation </t>
  </si>
  <si>
    <t>Total Electricity Consumed</t>
  </si>
  <si>
    <t xml:space="preserve">Solid Fuel Consumption </t>
  </si>
  <si>
    <t>Coal (Indian)</t>
  </si>
  <si>
    <t xml:space="preserve">Quantity purchased </t>
  </si>
  <si>
    <t>Quantity used for power generation</t>
  </si>
  <si>
    <t>Quantity used for process heating</t>
  </si>
  <si>
    <t>Total Quantity Consumed</t>
  </si>
  <si>
    <t>D</t>
  </si>
  <si>
    <t>Liquid Fuel Consumption</t>
  </si>
  <si>
    <t>D.1</t>
  </si>
  <si>
    <t>Furnace Oil</t>
  </si>
  <si>
    <t>Quantity purchased</t>
  </si>
  <si>
    <t xml:space="preserve">Average Density </t>
  </si>
  <si>
    <t>kg/ltr</t>
  </si>
  <si>
    <t>Low Sulphur Heavy Stock (LSHS)</t>
  </si>
  <si>
    <t>Total LSHS Consumption as fuel</t>
  </si>
  <si>
    <t>High Sulphur Heavy Stock (HSHS)</t>
  </si>
  <si>
    <t>Total HSHS Consumption as fuel</t>
  </si>
  <si>
    <t>High Speed Diesel (HSD)</t>
  </si>
  <si>
    <t>Average Density</t>
  </si>
  <si>
    <t>Total HSD Consumption as fuel</t>
  </si>
  <si>
    <t>Light Diesel Oil (LDO)</t>
  </si>
  <si>
    <t>Total LDO Consumption as fuel</t>
  </si>
  <si>
    <t>E</t>
  </si>
  <si>
    <t>Gaseous Fuel</t>
  </si>
  <si>
    <t>E.1</t>
  </si>
  <si>
    <t>Total CNG Consumption as fuel</t>
  </si>
  <si>
    <t>E.2</t>
  </si>
  <si>
    <t>E.3</t>
  </si>
  <si>
    <t>Liquefied Petroleum Gas (LPG)</t>
  </si>
  <si>
    <t>Total LPG Consumption as fuel</t>
  </si>
  <si>
    <t>E.4</t>
  </si>
  <si>
    <t>E.5</t>
  </si>
  <si>
    <t>F</t>
  </si>
  <si>
    <t>F.1</t>
  </si>
  <si>
    <t>F.2</t>
  </si>
  <si>
    <t>F.3</t>
  </si>
  <si>
    <t>F.4</t>
  </si>
  <si>
    <t>Current Density maintained</t>
  </si>
  <si>
    <t>Membrane Change (Complete Electrolyzer)</t>
  </si>
  <si>
    <t>Month and Year</t>
  </si>
  <si>
    <t>Coating Change</t>
  </si>
  <si>
    <t>a</t>
  </si>
  <si>
    <t>Anode</t>
  </si>
  <si>
    <t>b</t>
  </si>
  <si>
    <t>Cathode</t>
  </si>
  <si>
    <t>Technology Licensor</t>
  </si>
  <si>
    <t>Guaranteed Specifications</t>
  </si>
  <si>
    <t>Hydrogen</t>
  </si>
  <si>
    <t>Annual Generation</t>
  </si>
  <si>
    <t>Units</t>
  </si>
  <si>
    <t>Name of the Unit</t>
  </si>
  <si>
    <t>Plant Contact Details &amp; Address</t>
  </si>
  <si>
    <t>City/Town/Village</t>
  </si>
  <si>
    <t>Post Office</t>
  </si>
  <si>
    <t>District</t>
  </si>
  <si>
    <t>State</t>
  </si>
  <si>
    <t>Pin</t>
  </si>
  <si>
    <t>Telephone</t>
  </si>
  <si>
    <t>Fax</t>
  </si>
  <si>
    <t>Designation</t>
  </si>
  <si>
    <t>Mobile</t>
  </si>
  <si>
    <t>Registered Office</t>
  </si>
  <si>
    <t>Company's Chief Executive Name</t>
  </si>
  <si>
    <t>Address</t>
  </si>
  <si>
    <t>Energy Manager Details</t>
  </si>
  <si>
    <t xml:space="preserve">Name  </t>
  </si>
  <si>
    <t>Whether EA or EM</t>
  </si>
  <si>
    <t>EA/EM Registration No.</t>
  </si>
  <si>
    <t>E-mail ID</t>
  </si>
  <si>
    <t>Plant's Chief Executive Name:</t>
  </si>
  <si>
    <t>Designation:</t>
  </si>
  <si>
    <t>Telephone:</t>
  </si>
  <si>
    <t>Fax:</t>
  </si>
  <si>
    <t>Mobile :</t>
  </si>
  <si>
    <t>E-mail :</t>
  </si>
  <si>
    <t>Remarks</t>
  </si>
  <si>
    <t>Time of membrane change</t>
  </si>
  <si>
    <t>Q1</t>
  </si>
  <si>
    <t>Q2</t>
  </si>
  <si>
    <t>Q3</t>
  </si>
  <si>
    <t>Q4</t>
  </si>
  <si>
    <t>S.No.</t>
  </si>
  <si>
    <t>Description</t>
  </si>
  <si>
    <t>Basis/ Calculation</t>
  </si>
  <si>
    <t>CPP Generation</t>
  </si>
  <si>
    <t>Annual</t>
  </si>
  <si>
    <t>CPP Heat Rate</t>
  </si>
  <si>
    <t>kcal/kWh</t>
  </si>
  <si>
    <t>Ash</t>
  </si>
  <si>
    <t>Moisture</t>
  </si>
  <si>
    <t>GCV</t>
  </si>
  <si>
    <t>kcal/kg</t>
  </si>
  <si>
    <t>Boiler Efficiency</t>
  </si>
  <si>
    <t>92.5- [{50 * (3) + 630 * ((4)+ 9* (5))} / (6)]</t>
  </si>
  <si>
    <t xml:space="preserve">Energy to be subtracted </t>
  </si>
  <si>
    <t>Million kcal</t>
  </si>
  <si>
    <t>Hydrogen Vented</t>
  </si>
  <si>
    <t>% Vent</t>
  </si>
  <si>
    <t>Source of data</t>
  </si>
  <si>
    <t>Basis/Formulae</t>
  </si>
  <si>
    <t>Opening Stock Liquified Chlorine</t>
  </si>
  <si>
    <t>Closing Stock Liquified Chlorine</t>
  </si>
  <si>
    <t>Closing Stock  Caustic Soda Flakes</t>
  </si>
  <si>
    <t>Opening Stock Caustic Soda Flakes</t>
  </si>
  <si>
    <t>Closing Stock Hydrogen Bottled</t>
  </si>
  <si>
    <t>Opening Stock Hydrogen Bottled</t>
  </si>
  <si>
    <t xml:space="preserve">Electricity Consumption </t>
  </si>
  <si>
    <t>Purchased Electricity from grid (SEB)</t>
  </si>
  <si>
    <t>Renewable Electricity (Through Wheeling)</t>
  </si>
  <si>
    <t>kW</t>
  </si>
  <si>
    <t>Contract Demand with utility</t>
  </si>
  <si>
    <t xml:space="preserve">kVA </t>
  </si>
  <si>
    <t>Electricity through Grid / Other (including colony and others)</t>
  </si>
  <si>
    <r>
      <t>Electricity from CPP located</t>
    </r>
    <r>
      <rPr>
        <sz val="11"/>
        <color rgb="FFFF0000"/>
        <rFont val="Cambria"/>
        <family val="1"/>
      </rPr>
      <t xml:space="preserve"> outside</t>
    </r>
    <r>
      <rPr>
        <sz val="11"/>
        <color theme="1"/>
        <rFont val="Cambria"/>
        <family val="1"/>
      </rPr>
      <t xml:space="preserve"> from plant boundary (Through Wheeling)</t>
    </r>
  </si>
  <si>
    <t>Total Electricity  Purchased from grid/ Other</t>
  </si>
  <si>
    <t>(vii)x860/10</t>
  </si>
  <si>
    <t>C.2</t>
  </si>
  <si>
    <t>Through DG sets</t>
  </si>
  <si>
    <t>Gross Unit Generation</t>
  </si>
  <si>
    <t xml:space="preserve">Designed Gross Heat Rate </t>
  </si>
  <si>
    <t>Running Hours</t>
  </si>
  <si>
    <t>Hrs</t>
  </si>
  <si>
    <t>kcal/ kWh</t>
  </si>
  <si>
    <t>Annual Gross Unit generation</t>
  </si>
  <si>
    <t xml:space="preserve">Auxiliary Power Consumption </t>
  </si>
  <si>
    <t xml:space="preserve">Design Gross Heat Rate </t>
  </si>
  <si>
    <t>Break down hrs due to internal, Planned and external factor</t>
  </si>
  <si>
    <t>(x)</t>
  </si>
  <si>
    <t>Plant low load due to Internal Factors/ Breakdown in Plant</t>
  </si>
  <si>
    <t>(xi)</t>
  </si>
  <si>
    <t>Plant low load due to External Factors like Fuel Unavailability/ Market demand/External Condition</t>
  </si>
  <si>
    <t>Plant Availability Factor (PAF)</t>
  </si>
  <si>
    <t>Plant Load Factor (PLF)</t>
  </si>
  <si>
    <t>% of loss due to external Factors</t>
  </si>
  <si>
    <t>Through Waste Heat Recovery</t>
  </si>
  <si>
    <t xml:space="preserve">WHR Installed Capacity </t>
  </si>
  <si>
    <t>WHR Running Hours</t>
  </si>
  <si>
    <t>C.3</t>
  </si>
  <si>
    <t>Total Own Generation of Electricity</t>
  </si>
  <si>
    <t>C.4</t>
  </si>
  <si>
    <t>Electricity Exported to Grid/others</t>
  </si>
  <si>
    <t>C.5</t>
  </si>
  <si>
    <t>Electricity Supplied to Colony/others</t>
  </si>
  <si>
    <t>C.6</t>
  </si>
  <si>
    <t>Electricity Supplied to Grid/Colony/others from CPP</t>
  </si>
  <si>
    <t>C.7</t>
  </si>
  <si>
    <t>Equivalent Thermal Energy supplied to grid/others</t>
  </si>
  <si>
    <t>C.6*2717/10</t>
  </si>
  <si>
    <t>kcal/ kg</t>
  </si>
  <si>
    <t>Tonne</t>
  </si>
  <si>
    <t xml:space="preserve">Quantity used for process </t>
  </si>
  <si>
    <t>Thermal Energy Used in Power Generation</t>
  </si>
  <si>
    <t>Thermal Energy Used in Process</t>
  </si>
  <si>
    <t>(v)x(ii)/1000</t>
  </si>
  <si>
    <t>Coal(Imported)</t>
  </si>
  <si>
    <t>Coal 2</t>
  </si>
  <si>
    <t>Average Gross calorific value as fired</t>
  </si>
  <si>
    <t>(iii)+(iv)</t>
  </si>
  <si>
    <t>Gross calorific value</t>
  </si>
  <si>
    <t>kilo Litre</t>
  </si>
  <si>
    <t>Quantity used for power generation (DG Set)</t>
  </si>
  <si>
    <t>Quantity used for power generation (CPP)</t>
  </si>
  <si>
    <t>Total Furnace Oil Consumption as fuel</t>
  </si>
  <si>
    <t>Thermal Energy Used in Power Generation (DG Set)</t>
  </si>
  <si>
    <t>Thermal Energy Used in Power Generation (CPP)</t>
  </si>
  <si>
    <t>E.6</t>
  </si>
  <si>
    <t>Thermal Energy Input through Liquid waste, mentioned in CPCB guidelines,  not to be taken into account</t>
  </si>
  <si>
    <t>Total Liquid waste Consumption as fuel</t>
  </si>
  <si>
    <t>E.7</t>
  </si>
  <si>
    <t>Total Liquid Energy Used in Power Generation (DG Set)</t>
  </si>
  <si>
    <t>E.8</t>
  </si>
  <si>
    <t>Total Liquid Energy Used in Power Generation (CPP)</t>
  </si>
  <si>
    <t>Total Liquid Energy Used in Process</t>
  </si>
  <si>
    <t>Compressed Natural Gas (CNG/NG/PNG/LNG)</t>
  </si>
  <si>
    <t>kcal/SCM</t>
  </si>
  <si>
    <t>Million SCM</t>
  </si>
  <si>
    <t>(iii)+(v)</t>
  </si>
  <si>
    <t>Total Gaseous Energy Used in Power Generation</t>
  </si>
  <si>
    <t>Total Gaseous Energy Used in Process</t>
  </si>
  <si>
    <t>G</t>
  </si>
  <si>
    <t>Total Thermal Energy</t>
  </si>
  <si>
    <t>G.1</t>
  </si>
  <si>
    <t>G.2</t>
  </si>
  <si>
    <t xml:space="preserve"> Total Thermal Energy Used in Process</t>
  </si>
  <si>
    <t>G.3</t>
  </si>
  <si>
    <t>Total Thermal Energy Input through all Fuels</t>
  </si>
  <si>
    <t>H</t>
  </si>
  <si>
    <t>Gross Heat Rate</t>
  </si>
  <si>
    <t>H.1</t>
  </si>
  <si>
    <t>Gross Heat Rate of DG Set</t>
  </si>
  <si>
    <t>E.7x10/C.2.1.(ii)</t>
  </si>
  <si>
    <t>H.2</t>
  </si>
  <si>
    <t>Gross Heat Rate of CPP (Steam Turbine)</t>
  </si>
  <si>
    <t>(D.7+E.8)x10/C.2.2.(ii)</t>
  </si>
  <si>
    <t>H.3</t>
  </si>
  <si>
    <t>F.3x10/C.2.3.(ii)</t>
  </si>
  <si>
    <t>I</t>
  </si>
  <si>
    <t>Performance Indicators</t>
  </si>
  <si>
    <t>I.1</t>
  </si>
  <si>
    <t>I.2</t>
  </si>
  <si>
    <t>I.3</t>
  </si>
  <si>
    <t>J</t>
  </si>
  <si>
    <t>J.1</t>
  </si>
  <si>
    <t>J.2</t>
  </si>
  <si>
    <t>K</t>
  </si>
  <si>
    <t>Process Flow Diagram Attached</t>
  </si>
  <si>
    <t>Yes/No</t>
  </si>
  <si>
    <t>Million kg</t>
  </si>
  <si>
    <t>Equivalent Thermal Energy of Purchased Electricity from Grid / Other (without colony/construction power etc)</t>
  </si>
  <si>
    <t xml:space="preserve">Electrical SEC (Liquified CL) </t>
  </si>
  <si>
    <t>I.4</t>
  </si>
  <si>
    <t xml:space="preserve">Electrical SEC (Hydrogen Bottled) </t>
  </si>
  <si>
    <t>J.3</t>
  </si>
  <si>
    <t>J.4</t>
  </si>
  <si>
    <t xml:space="preserve">kWh/ Lakh SCM </t>
  </si>
  <si>
    <t xml:space="preserve">kWh/Tonne </t>
  </si>
  <si>
    <t xml:space="preserve">kWh/ Tonne </t>
  </si>
  <si>
    <t xml:space="preserve">kcal/Tonne </t>
  </si>
  <si>
    <t>Production and Capacity Utilization details</t>
  </si>
  <si>
    <t>Through Co-Generation (Extraction Cum Condensing)</t>
  </si>
  <si>
    <t>Install Capacity</t>
  </si>
  <si>
    <t>Steam Extraction 1</t>
  </si>
  <si>
    <t>TPH</t>
  </si>
  <si>
    <t>Steam Pressure</t>
  </si>
  <si>
    <t>Kg/cm2</t>
  </si>
  <si>
    <t>Steam Temperature</t>
  </si>
  <si>
    <t>⁰C</t>
  </si>
  <si>
    <t>Steam Enthalpy</t>
  </si>
  <si>
    <t>Kcal/kg</t>
  </si>
  <si>
    <t>(xii)</t>
  </si>
  <si>
    <t>Steam Extraction 2</t>
  </si>
  <si>
    <t>(xiii)</t>
  </si>
  <si>
    <t>(xiv)</t>
  </si>
  <si>
    <t>(xv)</t>
  </si>
  <si>
    <t>Through Co-Generation (Extraction/Back Pressure)</t>
  </si>
  <si>
    <t>Basis/Calculation</t>
  </si>
  <si>
    <t>Details of Production</t>
  </si>
  <si>
    <t>Annual Production</t>
  </si>
  <si>
    <t>c</t>
  </si>
  <si>
    <t>d</t>
  </si>
  <si>
    <t>e</t>
  </si>
  <si>
    <t>f</t>
  </si>
  <si>
    <t>g</t>
  </si>
  <si>
    <t>h</t>
  </si>
  <si>
    <t>i</t>
  </si>
  <si>
    <t>j</t>
  </si>
  <si>
    <t>Electricity Purchased from Grid</t>
  </si>
  <si>
    <t>Electricity Exported to Grid/Others</t>
  </si>
  <si>
    <t>Total Energy Consumed (Thermal+Electrical)</t>
  </si>
  <si>
    <t>Million kCal</t>
  </si>
  <si>
    <t>Gate to Gate Energy Consumption</t>
  </si>
  <si>
    <t>Gate to Gate Specific Energy Consumption</t>
  </si>
  <si>
    <t>(10d)/{(8f)*100}</t>
  </si>
  <si>
    <t>Normalization Factors</t>
  </si>
  <si>
    <t>Notional Energy for Power Mix</t>
  </si>
  <si>
    <t>Normalized Gate to Gate Specific Energy Consumption</t>
  </si>
  <si>
    <t>(12g)/{(8f)*100}</t>
  </si>
  <si>
    <t>I ………………………………………………… …..solemnly declare that to the best of my knowledge the information given in the above summary sheet of  Form 1 thereto is correct and complete.</t>
  </si>
  <si>
    <t xml:space="preserve">                                             Organisation Seal</t>
  </si>
  <si>
    <t>Date:</t>
  </si>
  <si>
    <t>Place:</t>
  </si>
  <si>
    <t>Normalization Factor for Power Mix</t>
  </si>
  <si>
    <t>Total Electricity Availability</t>
  </si>
  <si>
    <t>1.a</t>
  </si>
  <si>
    <t>Electricity imported from Grid</t>
  </si>
  <si>
    <t>1.b</t>
  </si>
  <si>
    <t>Electricity generated from DG</t>
  </si>
  <si>
    <t>1.c</t>
  </si>
  <si>
    <t>Electricity generated from Steam Turbine</t>
  </si>
  <si>
    <t>1.d</t>
  </si>
  <si>
    <t>1.e</t>
  </si>
  <si>
    <t>Electricity generated from WHR</t>
  </si>
  <si>
    <t>Total Electricity Consumption With in plant</t>
  </si>
  <si>
    <t xml:space="preserve"> Steam Turbine generated Electricity  Consumption  </t>
  </si>
  <si>
    <t xml:space="preserve">Gas Turbine generated Electricity  Consumption  </t>
  </si>
  <si>
    <t xml:space="preserve"> WHR generated Electricity  Consumption  </t>
  </si>
  <si>
    <t>Total Electricity Consumption With in plant exculding WHR</t>
  </si>
  <si>
    <t>Grid Heat Rate</t>
  </si>
  <si>
    <t>DG Heat Rate</t>
  </si>
  <si>
    <t>Steam Turbine  Gross Heat Rate</t>
  </si>
  <si>
    <t>Gas Turbine  Gross Heat Rate</t>
  </si>
  <si>
    <t>Exported Power Heat Rate</t>
  </si>
  <si>
    <t>APC of Steam Turbine</t>
  </si>
  <si>
    <t>APC of Gas Turbine</t>
  </si>
  <si>
    <t>Steam Turbine  Net Heat Rate</t>
  </si>
  <si>
    <t>Gas Turbine  Net Heat Rate</t>
  </si>
  <si>
    <t>% share of Grid</t>
  </si>
  <si>
    <t>% share of DG</t>
  </si>
  <si>
    <t>% share of Steam Turbine</t>
  </si>
  <si>
    <t>% share of Gas Turbine</t>
  </si>
  <si>
    <t>Wt. Heat Rate of Plant</t>
  </si>
  <si>
    <t>Normalized Wt. Heat Rate</t>
  </si>
  <si>
    <t>Notional Energy for All Power Source</t>
  </si>
  <si>
    <t>Notional Energy for Exported Power</t>
  </si>
  <si>
    <t>Total Notional Energy for Power Mix</t>
  </si>
  <si>
    <t>Production and capacity utilization details</t>
  </si>
  <si>
    <t>A1</t>
  </si>
  <si>
    <t>A2</t>
  </si>
  <si>
    <t>A3</t>
  </si>
  <si>
    <t>A4</t>
  </si>
  <si>
    <t>B1</t>
  </si>
  <si>
    <t>B2</t>
  </si>
  <si>
    <t>B3</t>
  </si>
  <si>
    <t>B4</t>
  </si>
  <si>
    <t>C</t>
  </si>
  <si>
    <t>C1</t>
  </si>
  <si>
    <t>C2</t>
  </si>
  <si>
    <t>C3</t>
  </si>
  <si>
    <t>D1</t>
  </si>
  <si>
    <t xml:space="preserve">Details of Electricity Consumption </t>
  </si>
  <si>
    <t>Electricity from Grid / Other</t>
  </si>
  <si>
    <t>E2.1</t>
  </si>
  <si>
    <t>Annual gross generation</t>
  </si>
  <si>
    <t>Avg. Gross Heat rate of DG Set</t>
  </si>
  <si>
    <t>E.2.2</t>
  </si>
  <si>
    <t>Annual Gross  generation</t>
  </si>
  <si>
    <t xml:space="preserve">Average Gross Heat Rate </t>
  </si>
  <si>
    <t xml:space="preserve">Auxilliary Power Consumption </t>
  </si>
  <si>
    <t>Weighted Average Heat Rate of plant</t>
  </si>
  <si>
    <t>Total Generation of Electricity</t>
  </si>
  <si>
    <t>Electricity Supplied to Grid/others</t>
  </si>
  <si>
    <t>GCV of Fuels</t>
  </si>
  <si>
    <t>F.5</t>
  </si>
  <si>
    <t>GCV of Liquid Fuel (FO)</t>
  </si>
  <si>
    <t>F.6</t>
  </si>
  <si>
    <t>GCV of Liquid Fuel (HSD)</t>
  </si>
  <si>
    <t>National Heat Rate</t>
  </si>
  <si>
    <t>Production Capacity (Caustic Soda)</t>
  </si>
  <si>
    <t>Production Capacity (Liquified Chlorine)</t>
  </si>
  <si>
    <r>
      <t xml:space="preserve">Production Capacity (Hydrogen </t>
    </r>
    <r>
      <rPr>
        <sz val="11"/>
        <color rgb="FFFF0000"/>
        <rFont val="Calibri Light"/>
        <family val="2"/>
        <scheme val="major"/>
      </rPr>
      <t>Compressed/Bottled/Sold)</t>
    </r>
  </si>
  <si>
    <t>Production Capacity (Caustic Soda Flakes)</t>
  </si>
  <si>
    <t>Total Caustic Soda Production</t>
  </si>
  <si>
    <t>Total Liquified Chlorine Production</t>
  </si>
  <si>
    <t>Total Hydrogen bottled Production</t>
  </si>
  <si>
    <t>Total Caustic Soda Flakes Production</t>
  </si>
  <si>
    <t>Capacity Utilization (Caustic Soda)</t>
  </si>
  <si>
    <t>Capacity Utilization (Liquified Chlorine)</t>
  </si>
  <si>
    <t>Capacity Utilization (Hydrogen Compressed)</t>
  </si>
  <si>
    <t>Capacity Utilization (Caustic Soda Flakes)</t>
  </si>
  <si>
    <t>A5x100/A1</t>
  </si>
  <si>
    <t>A6x100/A2</t>
  </si>
  <si>
    <t>A7x100/A3</t>
  </si>
  <si>
    <t>A8x100/A4</t>
  </si>
  <si>
    <t>Conversion Factors (CF) for Equivalent CAUSTIC SODA</t>
  </si>
  <si>
    <t>Caustic Soda Flakes</t>
  </si>
  <si>
    <t>CS on 100 % basis</t>
  </si>
  <si>
    <t>Liquified Chlorine</t>
  </si>
  <si>
    <t>Hydrogen Compressed &amp; Bottled</t>
  </si>
  <si>
    <t>C4</t>
  </si>
  <si>
    <t xml:space="preserve">Thermal SEC Caustic Soda </t>
  </si>
  <si>
    <t>Electrical SEC (Caustic Soda Flakes)</t>
  </si>
  <si>
    <t>Thermal SEC (Caustic Soda Flakes)</t>
  </si>
  <si>
    <t xml:space="preserve">kcal/ Tonne </t>
  </si>
  <si>
    <t>I.5</t>
  </si>
  <si>
    <t>(xvi)</t>
  </si>
  <si>
    <t>(xvii)</t>
  </si>
  <si>
    <t>(xviii)</t>
  </si>
  <si>
    <t>Input Steam Enthalpy</t>
  </si>
  <si>
    <t>Input Steam Pressure</t>
  </si>
  <si>
    <t>Input Steam Temperature</t>
  </si>
  <si>
    <t>C5</t>
  </si>
  <si>
    <t>Total Electricity  Purchased from grid/ Other with out colony/construction  power etc</t>
  </si>
  <si>
    <t>Hydrogen Mix</t>
  </si>
  <si>
    <t>K.1</t>
  </si>
  <si>
    <t>K.2</t>
  </si>
  <si>
    <t>K.3</t>
  </si>
  <si>
    <t>K.4</t>
  </si>
  <si>
    <t>K.5</t>
  </si>
  <si>
    <t>L</t>
  </si>
  <si>
    <t>M</t>
  </si>
  <si>
    <t>H.4</t>
  </si>
  <si>
    <t>H.5</t>
  </si>
  <si>
    <t>Gross Heat Rate of Co-Gen (Extraction cum condensing)</t>
  </si>
  <si>
    <t>Gross Heat Rate of Co-Gen(Extraction/BackPressure)</t>
  </si>
  <si>
    <t>Landed Cost of the fuel(last purchase)</t>
  </si>
  <si>
    <t>Basic cost+Taxes+Freight</t>
  </si>
  <si>
    <t xml:space="preserve">Additional Equipment installation after baseline year due to Environmental Concern </t>
  </si>
  <si>
    <t>Additional Electrical Energy Consumed</t>
  </si>
  <si>
    <t>Additional Thermal Energy Consumed</t>
  </si>
  <si>
    <t>Biomass replacement with Fossil fuel due to Biomass un-availbility (used in the process)</t>
  </si>
  <si>
    <t>Alternate Solid Fuel replacement with Fossil fuel due to Alternate Solid Fuel un-availbility (used in the process)</t>
  </si>
  <si>
    <t>Alternate Liquid Fuel replacement with Fossil fuel due to Alternate Liquid Fuel un-availbility (used in the process)</t>
  </si>
  <si>
    <t>Project Activities (Construction Phase)</t>
  </si>
  <si>
    <t>Electrical Energy Consumed due to commissioning of Equipment</t>
  </si>
  <si>
    <t>Thermal Energy Consumed due to commissioning of Equipment</t>
  </si>
  <si>
    <t>New Line/Unit Commissioning</t>
  </si>
  <si>
    <t xml:space="preserve">Electrical Energy Consumed due to commissioning of New process Line/Unit till it attains 70% of Capacity Utilisation </t>
  </si>
  <si>
    <t xml:space="preserve">Thermal Energy Consumed due to commissioning of New Process Line/Unit till it attains 70% of Capacity Utilisation </t>
  </si>
  <si>
    <t>Date of Commissioning (70% Capacity Utilisation)</t>
  </si>
  <si>
    <t>Date</t>
  </si>
  <si>
    <t>Electrical Energy Consumed from external source due to commissioning of New Line/Unit till it attains 70% of Capacity Utilisation in Power generation</t>
  </si>
  <si>
    <t>Thermal Energy Consumed due to commissioning of New Line/Unit till it attains 70% of Capacity Utilisation in Power generation</t>
  </si>
  <si>
    <t>Unforeseen Circumstances</t>
  </si>
  <si>
    <t>Electrical Energy to be Normalised</t>
  </si>
  <si>
    <t>Thermal Energy to be Normalised</t>
  </si>
  <si>
    <t>Documentation for Normalisation</t>
  </si>
  <si>
    <t>Yes</t>
  </si>
  <si>
    <t>CPP PLF- Document Available for Normalisation</t>
  </si>
  <si>
    <t>Power Mix-Document Available for Normalisation</t>
  </si>
  <si>
    <t>Product Mix-Document Available for Normalisation</t>
  </si>
  <si>
    <t xml:space="preserve">List of additional Equipment installed due to Environmental Concern after baseline year </t>
  </si>
  <si>
    <t>Assesment Year 2014-15</t>
  </si>
  <si>
    <t>Sr No</t>
  </si>
  <si>
    <t>Equipment Name</t>
  </si>
  <si>
    <t>Equipment Sr No</t>
  </si>
  <si>
    <t>Section</t>
  </si>
  <si>
    <t>Date of Commissioning</t>
  </si>
  <si>
    <t>Electrical Rated Capacity</t>
  </si>
  <si>
    <t>Thermal Rated Capacity</t>
  </si>
  <si>
    <t xml:space="preserve">Running Load </t>
  </si>
  <si>
    <t>Electricity Consumption $</t>
  </si>
  <si>
    <t>Thermal Consumption $$</t>
  </si>
  <si>
    <t>Source of Data</t>
  </si>
  <si>
    <t>Million kcal/annum</t>
  </si>
  <si>
    <t>Hours/ Annum</t>
  </si>
  <si>
    <t>Lakh kWH/ Annum</t>
  </si>
  <si>
    <t>Million kcal/Annum</t>
  </si>
  <si>
    <t>Total</t>
  </si>
  <si>
    <t>$</t>
  </si>
  <si>
    <t>Equipmenmt wise Energy Meter Reading or Energy Management System Data required in support of the claim</t>
  </si>
  <si>
    <t>$$</t>
  </si>
  <si>
    <t>Equipment wise Document related to consumption of Liquid Fuel, Solid Fuel Aleterante Fuel is required in support of the claim</t>
  </si>
  <si>
    <t xml:space="preserve">List of Equipment and Energy consumed during project activity up to commissining during the Assessment year  </t>
  </si>
  <si>
    <t>Project Activity Start Date</t>
  </si>
  <si>
    <t>Design Gross Heat Rate</t>
  </si>
  <si>
    <t>Through Co-generation (Extraction cum condensing)</t>
  </si>
  <si>
    <t>Gross Unit generation</t>
  </si>
  <si>
    <t>Through Co-generation (Extraction/Back Pressure)</t>
  </si>
  <si>
    <t>GCV of Coal 2</t>
  </si>
  <si>
    <t>GCV of Liquid Fuel (LDO)</t>
  </si>
  <si>
    <t>GCV of Liquid Fuel (HSHS)</t>
  </si>
  <si>
    <t>GCV of Liquid Fuel (LSHS)</t>
  </si>
  <si>
    <t xml:space="preserve">Particulars </t>
  </si>
  <si>
    <t xml:space="preserve">Actual Production </t>
  </si>
  <si>
    <t>CS Flakes</t>
  </si>
  <si>
    <t>Equivalent CAUSTIC SODA</t>
  </si>
  <si>
    <t>Lac NM3</t>
  </si>
  <si>
    <t>Capacity Utilization</t>
  </si>
  <si>
    <t>Solid Fuel</t>
  </si>
  <si>
    <t>Notional Energy for Hydrogen Mix</t>
  </si>
  <si>
    <t>NF 2 Power Mix Calculation Sheet</t>
  </si>
  <si>
    <t>NF 1 Fuel Quality Calculation Sheet</t>
  </si>
  <si>
    <t>NF 3 Hydrogen Mix Calculation Sheet</t>
  </si>
  <si>
    <t>Miscelleneous Data*</t>
  </si>
  <si>
    <t>*Authentic documents in support of claim in Thermal and Electrical Energy is required</t>
  </si>
  <si>
    <t>N</t>
  </si>
  <si>
    <t>O</t>
  </si>
  <si>
    <t>E.2.3</t>
  </si>
  <si>
    <t>E.2.4</t>
  </si>
  <si>
    <t>E.2.5</t>
  </si>
  <si>
    <t>F.7</t>
  </si>
  <si>
    <t>F.8</t>
  </si>
  <si>
    <t>F.9</t>
  </si>
  <si>
    <t>F.10</t>
  </si>
  <si>
    <t>F.11</t>
  </si>
  <si>
    <t>F.12</t>
  </si>
  <si>
    <t>F.13</t>
  </si>
  <si>
    <t>Normalization for Hydrogen Mix</t>
  </si>
  <si>
    <t>Opening Stock Caustic Soda lye</t>
  </si>
  <si>
    <t>Total Thermal Energy Consumption</t>
  </si>
  <si>
    <t>Hydrogen Mix-Document Available for Normalisation</t>
  </si>
  <si>
    <t>Caustic Soda flakes Production till new line attains 70% of Capacity utilisatiion</t>
  </si>
  <si>
    <t>Caustic Soda Lye Production till new line attains 70% of Capacity utilisatiion</t>
  </si>
  <si>
    <t xml:space="preserve">Quantity produced </t>
  </si>
  <si>
    <t>Total Hydrogen Consumption as fuel</t>
  </si>
  <si>
    <t>Total Electricity Consumed in Mkcal</t>
  </si>
  <si>
    <t>Average of year 2007-08, 2008-09 and 2009-10 for baseline year</t>
  </si>
  <si>
    <t>Descriptions</t>
  </si>
  <si>
    <t>Basis/ Calculations</t>
  </si>
  <si>
    <t>Actual Gross Heat Rate</t>
  </si>
  <si>
    <t>(4) X (5) /100</t>
  </si>
  <si>
    <t>Normalised Gross Heat Rate</t>
  </si>
  <si>
    <t>(2) X (1-(6))</t>
  </si>
  <si>
    <t>Gross generation</t>
  </si>
  <si>
    <t>(8)X[(7)-(2)]/10</t>
  </si>
  <si>
    <t xml:space="preserve"> Million kcal</t>
  </si>
  <si>
    <t>Normalization Factor for PLF variation in CPP</t>
  </si>
  <si>
    <t>Notional Energy for PLF variation in CPP</t>
  </si>
  <si>
    <t>NF 4 PLF variation in CPP Sheet</t>
  </si>
  <si>
    <t>F.14</t>
  </si>
  <si>
    <t>F.15</t>
  </si>
  <si>
    <t>F.16</t>
  </si>
  <si>
    <t>Co-Gen</t>
  </si>
  <si>
    <t>GCV of Coal</t>
  </si>
  <si>
    <t>kcal/kg of Steam</t>
  </si>
  <si>
    <t>Weighted Average Specific Steam Consumption</t>
  </si>
  <si>
    <t>Energy to be subtracted w.r.t. Fuel Quality in Co-Gen</t>
  </si>
  <si>
    <t>Total Energy to be subtracted w.r.t. Fuel Quality in CPP &amp; Co-Gen</t>
  </si>
  <si>
    <t>1.f</t>
  </si>
  <si>
    <t>Electricity generated from Co-Gen(Extraction cum condensing)</t>
  </si>
  <si>
    <t>Co-Gen Gross Heat Rate (Ext. cum Condensing)</t>
  </si>
  <si>
    <t>Co-Gen Net Heat Rate (Ext. cum Condensing)</t>
  </si>
  <si>
    <t>% share of Co-Gen (Ext. cum Condensing)</t>
  </si>
  <si>
    <t>APC of Co-Gen (Ext. cum Condensing)</t>
  </si>
  <si>
    <t>Type</t>
  </si>
  <si>
    <t>Rated Capacity</t>
  </si>
  <si>
    <t>kg/cm2</t>
  </si>
  <si>
    <t>Design Efficiency</t>
  </si>
  <si>
    <t>kCal/kg</t>
  </si>
  <si>
    <t>H.6</t>
  </si>
  <si>
    <t>Weighted Average Heat Rate</t>
  </si>
  <si>
    <t>Document Available for Normalisation</t>
  </si>
  <si>
    <t>Notional Energy for Fuel Quality of CPP &amp; Co-Gen</t>
  </si>
  <si>
    <t xml:space="preserve">  (Signature of the Chief Executive)</t>
  </si>
  <si>
    <t xml:space="preserve">Grid Connected </t>
  </si>
  <si>
    <t>Annual (As fired basis)</t>
  </si>
  <si>
    <t>Thermal energy used in Power</t>
  </si>
  <si>
    <t>% of thermal energy in Process</t>
  </si>
  <si>
    <t>Thermal energy used in process</t>
  </si>
  <si>
    <t>(xix)</t>
  </si>
  <si>
    <t>(xx)</t>
  </si>
  <si>
    <t>(xxi)</t>
  </si>
  <si>
    <t>Notional Energy to be subtracted</t>
  </si>
  <si>
    <t>Coal Quality in CPP &amp; CoGen (As Fired Basis)</t>
  </si>
  <si>
    <t>Normalization Factor- Others</t>
  </si>
  <si>
    <t>Weighted Heat Rate</t>
  </si>
  <si>
    <t>kcal/kwh</t>
  </si>
  <si>
    <t xml:space="preserve">Biomass Gross Calorific Value </t>
  </si>
  <si>
    <t>Soild Alternate Fuel Gross Calorific  Value</t>
  </si>
  <si>
    <t>Liquid Alternate Fuel Gross Calorific Value</t>
  </si>
  <si>
    <t xml:space="preserve">Quantum of Renewable Energy Certificates (REC) obtained as a Renewal Energy Generator (Solar &amp; Non-Solar) </t>
  </si>
  <si>
    <t>MWh</t>
  </si>
  <si>
    <t>Quantum of Energy sold under preferential tariff</t>
  </si>
  <si>
    <t xml:space="preserve">Saving Target in TOE/ton of product as per PAT scheme Notification </t>
  </si>
  <si>
    <t>toe/tonne</t>
  </si>
  <si>
    <t>Equivalent Major Product Output in tonnes as per PAT scheme Notification</t>
  </si>
  <si>
    <t>Additional Electrical &amp; Thermal Energy Consumed due to Environmental Concern</t>
  </si>
  <si>
    <t>Biomass replacement with Fossil fuel due to un-availbility used in the process</t>
  </si>
  <si>
    <t>Alternate Solid Fuel replacement with Fossil fuel due to un-availbility used in the process</t>
  </si>
  <si>
    <t>Alternate Liquid Fuel replacement with Fossil fuel due to un-availbility used in the process</t>
  </si>
  <si>
    <t>Additional Electrical &amp; Thermal Energy Consumed due to commissioning of Equipment (Construction Phase)</t>
  </si>
  <si>
    <t xml:space="preserve">Electrical &amp; Thermal Energy Consumed due to commissioning of New process Line/Unit till it attains 70% of Capacity Utilisation </t>
  </si>
  <si>
    <t>Electrical &amp; Thermal Energy Consumed from external source due to commissioning of New Line/Unit till it attains 70% of Capacity Utilisation in Power generation</t>
  </si>
  <si>
    <t>Electrical &amp; Thermal Energy to be Normalised consumed due to unforeseen circumstances</t>
  </si>
  <si>
    <t>Renewable Energy Certificate Normalisation</t>
  </si>
  <si>
    <t>Target Saving to be achieved (PAT obligation)</t>
  </si>
  <si>
    <t xml:space="preserve">Target Saving Achieved </t>
  </si>
  <si>
    <t>(8)BY-(8)AY</t>
  </si>
  <si>
    <t>Additional Saving achieved (After PAT obligation)</t>
  </si>
  <si>
    <t>Thermal energy conversion for REC and Preferential tariff</t>
  </si>
  <si>
    <t>Thermal Energy to be Normalised for REC and preferential tariff power sell under REC mechanism</t>
  </si>
  <si>
    <t>If[(24)&lt;=0,0,Otherwise if{(26)&gt;(25),(25),otherwise(26)}]</t>
  </si>
  <si>
    <t xml:space="preserve">Renewable Purchase obligation of plant (RPO) (Solar &amp; Non-Solar) </t>
  </si>
  <si>
    <t>Renewable Energy generator as approved by MNRE</t>
  </si>
  <si>
    <t>Capacity Utilization   (Quaterly) for Current Year</t>
  </si>
  <si>
    <t>Renewable Energy Certificates Compliance under PAT Scheme</t>
  </si>
  <si>
    <t>Gate to Gate Energy Consumption after REC compliance</t>
  </si>
  <si>
    <t>Normalized Gate to Gate Specific Energy Consumption after REC compliance</t>
  </si>
  <si>
    <t>Notional Energy for other Factors</t>
  </si>
  <si>
    <t>NF-5 Others Normalisation</t>
  </si>
  <si>
    <t>(7)-(8a)-(8b)-(8c)-(8d)-(8e)-(8f)</t>
  </si>
  <si>
    <t>Others Factors-Document Available for Normalisation</t>
  </si>
  <si>
    <t>P</t>
  </si>
  <si>
    <t>Investment made for achieving target</t>
  </si>
  <si>
    <t>Million Rs</t>
  </si>
  <si>
    <r>
      <t xml:space="preserve">Total Electricity  Purchased from grid/ Other </t>
    </r>
    <r>
      <rPr>
        <b/>
        <sz val="11"/>
        <rFont val="Cambria"/>
        <family val="1"/>
      </rPr>
      <t>(with out colony/construction  power etc.)</t>
    </r>
  </si>
  <si>
    <t>Closing Stock Caustic Soda lye</t>
  </si>
  <si>
    <t>Grid Connected</t>
  </si>
  <si>
    <t>Annual Gross Units generation</t>
  </si>
  <si>
    <t>(xxiv)</t>
  </si>
  <si>
    <t>(xxii)</t>
  </si>
  <si>
    <t>(xxiii)</t>
  </si>
  <si>
    <t>Quantity generated</t>
  </si>
  <si>
    <t>Quantity used for power generation (Co-Gen)</t>
  </si>
  <si>
    <t>Thermal Energy Used in Power Generation (Co-Gen)</t>
  </si>
  <si>
    <t>(ii)x(iii)/1000</t>
  </si>
  <si>
    <t>(iv)x(ii)/1000</t>
  </si>
  <si>
    <t>Total Solid Fuel Energy Used in Power Generation (CPP)</t>
  </si>
  <si>
    <t>Total Solid Fuel Energy Used in Process</t>
  </si>
  <si>
    <t>Quantity used for power generation(Co-Gen)</t>
  </si>
  <si>
    <t>Landed Cost of fuel (Last purchase)</t>
  </si>
  <si>
    <t>Basic Cost+Taxes+Freight</t>
  </si>
  <si>
    <t>ii</t>
  </si>
  <si>
    <t>Average Gross calorific value (As Fired Basis)</t>
  </si>
  <si>
    <t>iii</t>
  </si>
  <si>
    <t>Quantity Purchased</t>
  </si>
  <si>
    <t>iv</t>
  </si>
  <si>
    <t>Average Total Moisture in coal (Indian)</t>
  </si>
  <si>
    <t>v</t>
  </si>
  <si>
    <t>Quantity Used in Power Generation (CPP)</t>
  </si>
  <si>
    <t>vi</t>
  </si>
  <si>
    <t>Quantity Used in Power Generation (Co-Gen)</t>
  </si>
  <si>
    <t>vii</t>
  </si>
  <si>
    <t>Quantity Used in Process</t>
  </si>
  <si>
    <t>viii</t>
  </si>
  <si>
    <t>ix</t>
  </si>
  <si>
    <t>Thermal Energy Used in Power Generation(CPP)</t>
  </si>
  <si>
    <t>(ii)x(v)/1000</t>
  </si>
  <si>
    <t>Thermal Energy Used in Power Generation(Co-Gen)</t>
  </si>
  <si>
    <t>(ii)x(vi)/1000</t>
  </si>
  <si>
    <t>(ii)x(vii)/1000</t>
  </si>
  <si>
    <t xml:space="preserve">Coal 1 </t>
  </si>
  <si>
    <t>Average Total Moisture in Coal 1</t>
  </si>
  <si>
    <t>Average Total Moisture in Coal 2</t>
  </si>
  <si>
    <t>Average Total Moisture in Coal (Imported)</t>
  </si>
  <si>
    <t>Lignite</t>
  </si>
  <si>
    <t>Average Total Moisture in Lignite</t>
  </si>
  <si>
    <t xml:space="preserve">Annual </t>
  </si>
  <si>
    <t>Average Moisture in Biomass</t>
  </si>
  <si>
    <t>Quantity used for power generation(CPP)</t>
  </si>
  <si>
    <t>((v) + (vi) + (vii) +(viii))x  (iv)</t>
  </si>
  <si>
    <t xml:space="preserve"> (ii) x (iv) x (v) / 1000</t>
  </si>
  <si>
    <t>(ii) x (iv) x (vi) / 1000</t>
  </si>
  <si>
    <t xml:space="preserve"> (ii) x (iv) x (vii) / 1000</t>
  </si>
  <si>
    <t>(ii) x (iv) x (viii) / 1000</t>
  </si>
  <si>
    <t xml:space="preserve">Quantity Used in Process </t>
  </si>
  <si>
    <t>(vi)x(ii)/1000</t>
  </si>
  <si>
    <t>(vii)x(ii)/1000</t>
  </si>
  <si>
    <t>Total Liquid Energy Used in Power Generation (Co-Gen)</t>
  </si>
  <si>
    <t>Liquid Waste - (pl. specify and refer CPCB guidelines, enclosed)</t>
  </si>
  <si>
    <t xml:space="preserve"> Total Thermal Energy Used in Power Generation (including DG set)</t>
  </si>
  <si>
    <t>Stiochiometric Ratio</t>
  </si>
  <si>
    <t>Caustic Soda Lye</t>
  </si>
  <si>
    <t xml:space="preserve">MVA </t>
  </si>
  <si>
    <t xml:space="preserve">Hydrogen used as fuel </t>
  </si>
  <si>
    <t>Hydrogen bottled</t>
  </si>
  <si>
    <t xml:space="preserve">Hydrogen vented </t>
  </si>
  <si>
    <t>kcal/NM3</t>
  </si>
  <si>
    <t>Million NM3</t>
  </si>
  <si>
    <t>Total % of thermal energy in Process from Cogen</t>
  </si>
  <si>
    <t>Other Solid Fuels</t>
  </si>
  <si>
    <t>Bio mass or Other purchased Renewable solid fuels (pl. specify) baggase, rice husk, etc.</t>
  </si>
  <si>
    <t>Solid Waste (pl. specify and refer CPCB guidelines) rubber tyres chips, Municipal Solid waste etc.</t>
  </si>
  <si>
    <t>Thermal Energy Input through Biomass not to be taken into account</t>
  </si>
  <si>
    <t>[(v)+(vi)+(vii)+(viii)]x(iv)</t>
  </si>
  <si>
    <t>[((v))x(iv)]x(ii)/1000</t>
  </si>
  <si>
    <t>[((vi))x(iv)]x(ii)/1000</t>
  </si>
  <si>
    <t>[((vii))x(iv)]x(ii)/1000</t>
  </si>
  <si>
    <t>[((ix))x(iv)]x(ii)/1000</t>
  </si>
  <si>
    <t>D.7</t>
  </si>
  <si>
    <t>D.8</t>
  </si>
  <si>
    <t>D.9</t>
  </si>
  <si>
    <t>D.10</t>
  </si>
  <si>
    <t>Quantity used for Process</t>
  </si>
  <si>
    <t xml:space="preserve">Mass Flow </t>
  </si>
  <si>
    <t>Mass Flow</t>
  </si>
  <si>
    <t>Energy Saving and Investmemt</t>
  </si>
  <si>
    <t>Investement made to achieve saving</t>
  </si>
  <si>
    <t>Coal</t>
  </si>
  <si>
    <t>Petro Coke</t>
  </si>
  <si>
    <t>Biomass/Waste</t>
  </si>
  <si>
    <t>Liquid Fuel (FO/HSD/LDO/LSHS/HSHS etc)</t>
  </si>
  <si>
    <t>Thermal Saving Achieved during the year</t>
  </si>
  <si>
    <t>Electrical energy saving achieved during the year</t>
  </si>
  <si>
    <t>P.1</t>
  </si>
  <si>
    <t>P.2</t>
  </si>
  <si>
    <t>P.4</t>
  </si>
  <si>
    <t>P.5</t>
  </si>
  <si>
    <t>Please enter numeric values or leave blank</t>
  </si>
  <si>
    <t xml:space="preserve">Please eneter numeric value or "0" </t>
  </si>
  <si>
    <t>Fomulae Protected</t>
  </si>
  <si>
    <t>Select from the list Yes or No</t>
  </si>
  <si>
    <t>Data not to be filled</t>
  </si>
  <si>
    <t>P.3</t>
  </si>
  <si>
    <t>(ii)/(i)*100</t>
  </si>
  <si>
    <t>C.4+[If C.5 &gt; B.1 (xiv) then (C.5-B.1 (xiv))]</t>
  </si>
  <si>
    <t>Chlorine Gas</t>
  </si>
  <si>
    <t>Hydrogen Gas</t>
  </si>
  <si>
    <t>K.6</t>
  </si>
  <si>
    <t>k.7</t>
  </si>
  <si>
    <t>k.8</t>
  </si>
  <si>
    <t>NM3</t>
  </si>
  <si>
    <t xml:space="preserve">Electrical SEC Caustic Soda </t>
  </si>
  <si>
    <t>B2.1</t>
  </si>
  <si>
    <t>Boiler 6</t>
  </si>
  <si>
    <t>For Steam Generation Boiler</t>
  </si>
  <si>
    <t xml:space="preserve">Total Steam Generation </t>
  </si>
  <si>
    <t>Running hours</t>
  </si>
  <si>
    <t>Coal Consumption</t>
  </si>
  <si>
    <t>Annual Average</t>
  </si>
  <si>
    <t>Type of Fuel - 2 Name : Consumption</t>
  </si>
  <si>
    <t>GCV of any Fuel -2</t>
  </si>
  <si>
    <t>Type of Fuel - 3 Name : Consumption</t>
  </si>
  <si>
    <t>GCV of any Fuel -3</t>
  </si>
  <si>
    <t>Type of Fuel - 4 Name : Consumption</t>
  </si>
  <si>
    <t>GCV of any Fuel -4</t>
  </si>
  <si>
    <t>Feed water Temperature</t>
  </si>
  <si>
    <t>Operating Efficiency</t>
  </si>
  <si>
    <t>SH Steam outlet Pressure (Operating)</t>
  </si>
  <si>
    <t>SH Steam outlet Temperature (Operating)</t>
  </si>
  <si>
    <t>SH Steam Enthalpy (Operating)</t>
  </si>
  <si>
    <t>Operating Capacity</t>
  </si>
  <si>
    <t>(iii)/(iv)</t>
  </si>
  <si>
    <t>Specific Energy Consumption</t>
  </si>
  <si>
    <t>[(v)x(vi)+(vii)x(viii)+(ix)x(x)+(xi)x(xii)]/(iii)</t>
  </si>
  <si>
    <t>kCal/kg of Steam</t>
  </si>
  <si>
    <t>Percentage of Coal Energy Used in steam Generation</t>
  </si>
  <si>
    <t>[(v)x(vi)]/[(v)x(vi)+(vii)x(viii)+(ix)x(x)+(xi)x(xii)]</t>
  </si>
  <si>
    <t>Boiler 8</t>
  </si>
  <si>
    <t>Boiler 9</t>
  </si>
  <si>
    <t>Boiler 10</t>
  </si>
  <si>
    <t>Weighted Average Boiler 6-10</t>
  </si>
  <si>
    <t>B3.1</t>
  </si>
  <si>
    <t>Total Steam Generation (Process Boiler)</t>
  </si>
  <si>
    <t>B3.2</t>
  </si>
  <si>
    <t>B3.3</t>
  </si>
  <si>
    <t>Total Operating Capacity of Boilers (Process Boiler)</t>
  </si>
  <si>
    <t>B3.4</t>
  </si>
  <si>
    <t>Weighted Specific Energy Cosumption (Process Boiler)</t>
  </si>
  <si>
    <t>B3.5</t>
  </si>
  <si>
    <t>Weighted Percentage of Coal Energy Used in steam Generation (Process Boiler)</t>
  </si>
  <si>
    <t>Opening Stock Product 2</t>
  </si>
  <si>
    <t>Closing Stock  Product 2</t>
  </si>
  <si>
    <t>Product 2</t>
  </si>
  <si>
    <t>Product 3</t>
  </si>
  <si>
    <t>Product 1</t>
  </si>
  <si>
    <t>Factor</t>
  </si>
  <si>
    <t>Production Capacity</t>
  </si>
  <si>
    <t>A1.1</t>
  </si>
  <si>
    <t>A1.2</t>
  </si>
  <si>
    <t>A1.3</t>
  </si>
  <si>
    <t>A1.4</t>
  </si>
  <si>
    <t>A1.5</t>
  </si>
  <si>
    <t>A1.6</t>
  </si>
  <si>
    <t>Product 1 capacity</t>
  </si>
  <si>
    <t>Product 2 capacity</t>
  </si>
  <si>
    <t>Product 3 capacity</t>
  </si>
  <si>
    <t>A1.7</t>
  </si>
  <si>
    <t>A2.1</t>
  </si>
  <si>
    <t>A2.2</t>
  </si>
  <si>
    <t>A2.3</t>
  </si>
  <si>
    <t>A2.4</t>
  </si>
  <si>
    <t>A2.5</t>
  </si>
  <si>
    <t>A2.6</t>
  </si>
  <si>
    <t>A2.7</t>
  </si>
  <si>
    <t>Product 1 Production</t>
  </si>
  <si>
    <t>Product 2 Production</t>
  </si>
  <si>
    <t>Product 3 Production</t>
  </si>
  <si>
    <t>Opening &amp; Closing Stock</t>
  </si>
  <si>
    <t>A3.1</t>
  </si>
  <si>
    <t>A3.2</t>
  </si>
  <si>
    <t>A3.3</t>
  </si>
  <si>
    <t>A3.4</t>
  </si>
  <si>
    <t>A3.5</t>
  </si>
  <si>
    <t>A3.6</t>
  </si>
  <si>
    <t>A3.7</t>
  </si>
  <si>
    <t>A3.8</t>
  </si>
  <si>
    <t>A3.9</t>
  </si>
  <si>
    <t>A3.10</t>
  </si>
  <si>
    <t>A3.11</t>
  </si>
  <si>
    <t>A3.12</t>
  </si>
  <si>
    <t>A3.13</t>
  </si>
  <si>
    <t>A3.14</t>
  </si>
  <si>
    <t>Opening stock Product 1</t>
  </si>
  <si>
    <t>Closing Stock Product 1</t>
  </si>
  <si>
    <t>Opening stock Product 2</t>
  </si>
  <si>
    <t>Closing Stock Product 2</t>
  </si>
  <si>
    <t>Opening stock Product 3</t>
  </si>
  <si>
    <t>Closing Stock Product 3</t>
  </si>
  <si>
    <t>Capacity Utilisation</t>
  </si>
  <si>
    <t>Capacity Utilization (Product 1)</t>
  </si>
  <si>
    <t>Capacity Utilization (Product 2)</t>
  </si>
  <si>
    <t>Capacity Utilization (Product 3)</t>
  </si>
  <si>
    <t>A4.1</t>
  </si>
  <si>
    <t>A4.2</t>
  </si>
  <si>
    <t>A4.3</t>
  </si>
  <si>
    <t>A4.4</t>
  </si>
  <si>
    <t>A4.5</t>
  </si>
  <si>
    <t>A4.6</t>
  </si>
  <si>
    <t>A4.7</t>
  </si>
  <si>
    <t>B5</t>
  </si>
  <si>
    <t>B6</t>
  </si>
  <si>
    <t>B7</t>
  </si>
  <si>
    <t xml:space="preserve"> Tonne</t>
  </si>
  <si>
    <t xml:space="preserve">Equivalent Caustic Soda Product </t>
  </si>
  <si>
    <t>Performance Indicator</t>
  </si>
  <si>
    <t>B8</t>
  </si>
  <si>
    <t>Opening Stock Product 3</t>
  </si>
  <si>
    <t>Closing Stock  Product 3</t>
  </si>
  <si>
    <t>Boiler Details</t>
  </si>
  <si>
    <t>Boiler 1</t>
  </si>
  <si>
    <t>Boiler 2</t>
  </si>
  <si>
    <t>Boiler 3</t>
  </si>
  <si>
    <t>Boiler 4</t>
  </si>
  <si>
    <t>Boiler 5</t>
  </si>
  <si>
    <t>For Steam Generation</t>
  </si>
  <si>
    <t>Co-Gen Boiler used for Power generation</t>
  </si>
  <si>
    <t>For Steam Generation (Process Boiler)</t>
  </si>
  <si>
    <t>Total Operating Efficiency of Boiler (Process Boiler)</t>
  </si>
  <si>
    <t>B2.1.1</t>
  </si>
  <si>
    <t>Weighted average of all 5 boilers</t>
  </si>
  <si>
    <t>B4.1</t>
  </si>
  <si>
    <t>B4.2</t>
  </si>
  <si>
    <t>B4.3</t>
  </si>
  <si>
    <t>B4.4</t>
  </si>
  <si>
    <t>B4.5</t>
  </si>
  <si>
    <t>Steam Import/Export</t>
  </si>
  <si>
    <t>Steam Import</t>
  </si>
  <si>
    <t>LP Steam Import</t>
  </si>
  <si>
    <t>Landed Cost of steam (Last purchase)</t>
  </si>
  <si>
    <t>LP Steam Enthalpy</t>
  </si>
  <si>
    <t>LP Steam Quantity purchased</t>
  </si>
  <si>
    <t>Average Tempertaure</t>
  </si>
  <si>
    <t>Deg C</t>
  </si>
  <si>
    <t>Average Pressure</t>
  </si>
  <si>
    <t>bar</t>
  </si>
  <si>
    <t>Thermal Energy Imported for LP Steam</t>
  </si>
  <si>
    <t>HP Steam Import</t>
  </si>
  <si>
    <t>HP Steam Enthalpy</t>
  </si>
  <si>
    <t>HP Steam Quantity purchased</t>
  </si>
  <si>
    <t>Thermal Energy Imported for HP Steam</t>
  </si>
  <si>
    <t>Thermal Energy Imported for LP &amp; HP Steam</t>
  </si>
  <si>
    <t>K.8.1.1.(vi) + K.8.1.2.(vi)</t>
  </si>
  <si>
    <t>LP Steam Export</t>
  </si>
  <si>
    <t>Thermal Energy Exported for LP Steam</t>
  </si>
  <si>
    <t>HP Steam Export</t>
  </si>
  <si>
    <t>Thermal Energy Exported for HP Steam</t>
  </si>
  <si>
    <t xml:space="preserve">Thermal Energy Exported for LP and HP Steam </t>
  </si>
  <si>
    <t>Weighted Average Boiler Efficiecny (Boiler 1-16)</t>
  </si>
  <si>
    <t xml:space="preserve">Total Thermal Energy Exported for Steam </t>
  </si>
  <si>
    <t>Total Thermal Energy for Steam (Import-Export)</t>
  </si>
  <si>
    <t>Total Steam Generation (Cogen Boiler)</t>
  </si>
  <si>
    <t>Total Operating Capacity of Boilers (Cogen Boiler)</t>
  </si>
  <si>
    <t>Weighted Specific Energy Cosumption (Cogen Boiler)</t>
  </si>
  <si>
    <t>Weighted Percentage of Coal Energy Used in steam Generation (Cogen Boiler)</t>
  </si>
  <si>
    <t>Total Operating Efficiency of Boiler (Cogen Boiler)</t>
  </si>
  <si>
    <t>B4.6</t>
  </si>
  <si>
    <t>Weighted Boiler Efficiency for Boilers 1-10</t>
  </si>
  <si>
    <t>F.5.1</t>
  </si>
  <si>
    <t>F.5.1.1</t>
  </si>
  <si>
    <t>F.5.1.2</t>
  </si>
  <si>
    <t>F.5.1.3</t>
  </si>
  <si>
    <t>F.5.2.1</t>
  </si>
  <si>
    <t>F.5.2.2</t>
  </si>
  <si>
    <t>F.5.2.3</t>
  </si>
  <si>
    <t>F.5.2.4</t>
  </si>
  <si>
    <t>F.5.2.5</t>
  </si>
  <si>
    <t>F.5.3</t>
  </si>
  <si>
    <t xml:space="preserve">Total Thermal Energy Input through all Fuels </t>
  </si>
  <si>
    <t>92.5- [{50 x (3) + 630x ((4)+ 9x (5))} / (6)]</t>
  </si>
  <si>
    <t>Steam Generation at Boiler 1-5</t>
  </si>
  <si>
    <t>Steam Generation at Boiler 6-10</t>
  </si>
  <si>
    <t>Specific Energy Consumption for Steam Generation in Cogen Boiler 1-5</t>
  </si>
  <si>
    <t>Specific Energy Consumption for Steam Generation in Process Boiler 6-10</t>
  </si>
  <si>
    <t>Weighted Percentage of Coal Energy Used in steam Generation (Co-Gen Boilers)</t>
  </si>
  <si>
    <t>Normalised Specific Energy Consumption for Steam Generation</t>
  </si>
  <si>
    <t>Difference Specific Steam from BY to AY</t>
  </si>
  <si>
    <t>Other Details</t>
  </si>
  <si>
    <t>Q</t>
  </si>
  <si>
    <t>Q.1</t>
  </si>
  <si>
    <t>Q.2</t>
  </si>
  <si>
    <t>Q.3</t>
  </si>
  <si>
    <t>Q.4</t>
  </si>
  <si>
    <t>R</t>
  </si>
  <si>
    <t>C.1.1</t>
  </si>
  <si>
    <t>C.1.2</t>
  </si>
  <si>
    <t>C.1.2.1</t>
  </si>
  <si>
    <t>C.1.2.2</t>
  </si>
  <si>
    <t>C.1.2.3</t>
  </si>
  <si>
    <t>C.1.3</t>
  </si>
  <si>
    <t>C.1.4</t>
  </si>
  <si>
    <t>C.1.5</t>
  </si>
  <si>
    <t>C.1.6</t>
  </si>
  <si>
    <t>[Fuel Consumed (Lakh Tonnene) X GCV of Fuel (Kcal/Kg)] X 100</t>
  </si>
  <si>
    <t>Million Kcal/tonne</t>
  </si>
  <si>
    <t>(7)/10</t>
  </si>
  <si>
    <t>(11)/10</t>
  </si>
  <si>
    <t>(10.a)/(1.2.h)</t>
  </si>
  <si>
    <t>(8.f)+(10)</t>
  </si>
  <si>
    <t>Total Solid Fuel Energy Used in Power Generation (Co-Gen)</t>
  </si>
  <si>
    <t>I ……………………………………………….........................…..solemnly declare that to the best of my knowledge the information given in the above Form I there to is correct and complete. I also declare that the information provided for Normalisation is limited to external factors only.</t>
  </si>
  <si>
    <t>B2.1.2</t>
  </si>
  <si>
    <t>B2.1.3</t>
  </si>
  <si>
    <t>B2.1.4</t>
  </si>
  <si>
    <t>B2.1.5</t>
  </si>
  <si>
    <t>B2.1.6</t>
  </si>
  <si>
    <t>B2.1.7</t>
  </si>
  <si>
    <t>B2.1.8</t>
  </si>
  <si>
    <t>B2.1.9</t>
  </si>
  <si>
    <t>B2.1.10</t>
  </si>
  <si>
    <t xml:space="preserve">B2.1.5(iii) + B2.1.4(iii) + B2.1.3(iii) + B2.1.2(iii)+B2.1.1 (iii) </t>
  </si>
  <si>
    <t>B2.1.5(xix) + B2.1.4(xix) + B2.1.3(xix) + B2.1.2(xix) +B2.1.1 (xix)</t>
  </si>
  <si>
    <t>B3.5(iii) + B3.4(iii) + B3.3(iii) + B3.2(iii) + B3.1(iii)</t>
  </si>
  <si>
    <t>B3.5(xix) + B3.4(xix) + B3.3(xix) + B3.2(xix) + B3.1(xix)</t>
  </si>
  <si>
    <t>C.1.1(iii)+C.1.2(iii)+C.1.3(iii)+C.1.4(iii) + C.1.5(iii) +C.1.6(iii)</t>
  </si>
  <si>
    <t>D.2</t>
  </si>
  <si>
    <t>D.3</t>
  </si>
  <si>
    <t>D.4</t>
  </si>
  <si>
    <t>D.5</t>
  </si>
  <si>
    <t>D.6</t>
  </si>
  <si>
    <t>D.11</t>
  </si>
  <si>
    <t>E.9</t>
  </si>
  <si>
    <t>E.10</t>
  </si>
  <si>
    <t>M.1</t>
  </si>
  <si>
    <t>M.2</t>
  </si>
  <si>
    <t>M.3</t>
  </si>
  <si>
    <t>M.4</t>
  </si>
  <si>
    <t>M.5</t>
  </si>
  <si>
    <t>P.6</t>
  </si>
  <si>
    <t>P.7</t>
  </si>
  <si>
    <t>P.8</t>
  </si>
  <si>
    <t>R.1</t>
  </si>
  <si>
    <t>R.2</t>
  </si>
  <si>
    <t>R.3</t>
  </si>
  <si>
    <t>R.4</t>
  </si>
  <si>
    <t>R.5</t>
  </si>
  <si>
    <t>S</t>
  </si>
  <si>
    <t>(v)+(vi)+(vii)</t>
  </si>
  <si>
    <t>(iii)+(iv)+(v)</t>
  </si>
  <si>
    <t>E.1.(x)+E.2.(x)+E.3.(x)+E.4.(x)+E.5.(x)+E.6.(x)</t>
  </si>
  <si>
    <t>E.1.(xi)+E.2.(xi)+E.3.(xi)+E.4.(xi)+E.5.(xi)+E.6.(xi)</t>
  </si>
  <si>
    <t>E.1.(xiii)+E.2.(xiii)+E.3.(xiii)+E.4.(xiii)+E.5.(xiii)</t>
  </si>
  <si>
    <t>F.1.(viii)+F.2.(viii)+F.3.(viii)</t>
  </si>
  <si>
    <t>F.1.(vii)+F.2.(vii)+F.3.(vi)</t>
  </si>
  <si>
    <t>F.5.2.2.(vi)+F.5.2.1.(vi)</t>
  </si>
  <si>
    <t>(F.5.2.3/F.5.2.4)x100</t>
  </si>
  <si>
    <t>Sector Specific Form- Sc (Details of Production and Energy Consumption)</t>
  </si>
  <si>
    <t>Form-Sc ( General Information)</t>
  </si>
  <si>
    <t xml:space="preserve">Form-Sb (Base Line Parameters For PAT Scheme) </t>
  </si>
  <si>
    <t>Form-Sb (Summary Sheet )</t>
  </si>
  <si>
    <t>Boiler 7</t>
  </si>
  <si>
    <t>H.1*C.2.1(iii)+H.2*C.2.2(iii)+H.3*C.2.5(iii)+H.4*C.2.3(iii)+H.5*C.2.4(iii)+H.6*C.2.6(iii)+H.7*C.2.6.1(iii)+C.1.(xiv)*860/C.2.1(iii)+C.2.2(iii)+C.2.5(iii)+C.2.4(iii)+C.2.6(iii)+C.2.6.1(iii)+C.1.(xiv)</t>
  </si>
  <si>
    <t>Fuel Quality in CPP &amp; Co-Gen-Document Available for Normalisation</t>
  </si>
  <si>
    <t>Form-1</t>
  </si>
  <si>
    <t>Details of information regarding Total Energy Consumed and Specific Energy Consumption Per unit of Production</t>
  </si>
  <si>
    <t>(See Rule 3)</t>
  </si>
  <si>
    <t xml:space="preserve">A. </t>
  </si>
  <si>
    <t>General Details</t>
  </si>
  <si>
    <t>Sector</t>
  </si>
  <si>
    <t>Sub-Sector</t>
  </si>
  <si>
    <t>4. (i)</t>
  </si>
  <si>
    <t>Registered Office address with telephone, fax nos. &amp; e-mail</t>
  </si>
  <si>
    <t xml:space="preserve">Energy Manager's Name, designation, Registration No., Address, Mobile, Telephone, Fax nos. &amp; e-mail </t>
  </si>
  <si>
    <t xml:space="preserve">B. </t>
  </si>
  <si>
    <t>Production details</t>
  </si>
  <si>
    <t>Manufacturing Industries notified as Designated Consumers</t>
  </si>
  <si>
    <t>Products</t>
  </si>
  <si>
    <t xml:space="preserve">Current Year </t>
  </si>
  <si>
    <t xml:space="preserve">Previous Year </t>
  </si>
  <si>
    <t>Product (Please add extra rows in case of additional products)</t>
  </si>
  <si>
    <t>Total Equivalent Product</t>
  </si>
  <si>
    <t>Energy Consumption Details of Manufacturing Industries notified as Designated Consumers</t>
  </si>
  <si>
    <t>6. (i)</t>
  </si>
  <si>
    <t>Total Electricity Purchased from Grid/Other Source</t>
  </si>
  <si>
    <t>Million kwh</t>
  </si>
  <si>
    <t>Total Electricity Generated</t>
  </si>
  <si>
    <t xml:space="preserve">Total  Electricity Exported </t>
  </si>
  <si>
    <t>Total Electrical Energy Consumption</t>
  </si>
  <si>
    <t xml:space="preserve">Total Solid Fuel Consumption </t>
  </si>
  <si>
    <t>Total Liquid Fuel Consumption</t>
  </si>
  <si>
    <t>Total Gaseous Fuel Consumption</t>
  </si>
  <si>
    <t>Total Normalized Energy Consumption (Thermal + Electrical)</t>
  </si>
  <si>
    <t>TOE</t>
  </si>
  <si>
    <t>Specific Energy Consumption Details</t>
  </si>
  <si>
    <t>7. i</t>
  </si>
  <si>
    <t>Specific Energy Consumption(Without Normalization)</t>
  </si>
  <si>
    <t>TOE/Tonne</t>
  </si>
  <si>
    <t>Specific Energy Consumption (Normalized)</t>
  </si>
  <si>
    <t>Power Plants notified as Designated Consumer</t>
  </si>
  <si>
    <t>8. i.</t>
  </si>
  <si>
    <t>Total Capacity</t>
  </si>
  <si>
    <t>Unit Configuration</t>
  </si>
  <si>
    <t>No. of units with their capacity</t>
  </si>
  <si>
    <t xml:space="preserve">Annual Gross Generation </t>
  </si>
  <si>
    <t>MU</t>
  </si>
  <si>
    <t xml:space="preserve">Annual Plant Load Factor (PLF) </t>
  </si>
  <si>
    <t>Station Gross Design Heat Rate</t>
  </si>
  <si>
    <t>Station Gross Operative Heat Rate</t>
  </si>
  <si>
    <t>Operative Net Heat Rate</t>
  </si>
  <si>
    <t>Operative Net Heat Rate (Normalized)</t>
  </si>
  <si>
    <t>Sector-Wise Details</t>
  </si>
  <si>
    <t>S.No</t>
  </si>
  <si>
    <t>Name of the Sector</t>
  </si>
  <si>
    <t>Aluminium</t>
  </si>
  <si>
    <t>Refinery/Smelter</t>
  </si>
  <si>
    <t>Cold Rolling Sheet</t>
  </si>
  <si>
    <t>Cement</t>
  </si>
  <si>
    <t>Sb</t>
  </si>
  <si>
    <t>Chlor-Alkali</t>
  </si>
  <si>
    <t>Sc</t>
  </si>
  <si>
    <t>Fertilizer</t>
  </si>
  <si>
    <t>Sd</t>
  </si>
  <si>
    <t>Iron and Steel</t>
  </si>
  <si>
    <t>Integrated Steel</t>
  </si>
  <si>
    <t>Sponge Iron</t>
  </si>
  <si>
    <t>Pulp and Paper</t>
  </si>
  <si>
    <t>Sf</t>
  </si>
  <si>
    <t>Textile</t>
  </si>
  <si>
    <t>Composite</t>
  </si>
  <si>
    <t>Fiber</t>
  </si>
  <si>
    <t>Spinning</t>
  </si>
  <si>
    <t>Processing</t>
  </si>
  <si>
    <t>Thermal Power Plant</t>
  </si>
  <si>
    <t>Sh</t>
  </si>
  <si>
    <t xml:space="preserve">Name of Energy Manager: </t>
  </si>
  <si>
    <t>Registration Number:</t>
  </si>
  <si>
    <t>Full Address:-</t>
  </si>
  <si>
    <t>Seal</t>
  </si>
  <si>
    <t xml:space="preserve">Sector :-  </t>
  </si>
  <si>
    <t>Q.5</t>
  </si>
  <si>
    <t>Q.6</t>
  </si>
  <si>
    <t>Q.7</t>
  </si>
  <si>
    <t>No</t>
  </si>
  <si>
    <t>C.1.2.(iii)/C.1.2.(ii)*8760* C.1.2.1</t>
  </si>
  <si>
    <t>C.1.2.(ix)/[C.1.2.(viii)+C.1.2.(ix)</t>
  </si>
  <si>
    <t>{8760-C.1.2.(vii)}/8760</t>
  </si>
  <si>
    <t>B.1.(xiv)+C.2-C.3-C.4</t>
  </si>
  <si>
    <t xml:space="preserve">D.1.(ix)+D.2.(ix)+D.3.(ix)+D.4.(ix)+D.5.(ix)+D.6.(ix)+D.7.(ix) +D.8.(vii) </t>
  </si>
  <si>
    <t>Formula</t>
  </si>
  <si>
    <t>D.1.(xi)+D.2.(xi)+D.3.(xi)+D.4.(xi)+D.5.(xi)+D.6.(xi)</t>
  </si>
  <si>
    <t>Total Energy Consumption (Thermal + Electrical)</t>
  </si>
  <si>
    <t xml:space="preserve">Total Energy Consumption of plant </t>
  </si>
  <si>
    <t>toe</t>
  </si>
  <si>
    <t xml:space="preserve">Sector and Sub-Sector in which the Designated Consumer fall  </t>
  </si>
  <si>
    <t>Notified Baseline Energy Consumption</t>
  </si>
  <si>
    <t>Notified Target Energy Consumption</t>
  </si>
  <si>
    <r>
      <t>Electricity from CPP located</t>
    </r>
    <r>
      <rPr>
        <sz val="11"/>
        <color rgb="FFFF0000"/>
        <rFont val="Cambria"/>
        <family val="1"/>
      </rPr>
      <t xml:space="preserve"> </t>
    </r>
    <r>
      <rPr>
        <sz val="11"/>
        <rFont val="Cambria"/>
        <family val="1"/>
      </rPr>
      <t>outside</t>
    </r>
    <r>
      <rPr>
        <sz val="11"/>
        <color theme="1"/>
        <rFont val="Cambria"/>
        <family val="1"/>
      </rPr>
      <t xml:space="preserve"> from plant boundary (Through Wheeling)</t>
    </r>
  </si>
  <si>
    <t>Ton</t>
  </si>
  <si>
    <t>A.8</t>
  </si>
  <si>
    <t>Product Ratio</t>
  </si>
  <si>
    <t>Liquefied Chlorine to Caustic Soda Lye</t>
  </si>
  <si>
    <t>Hydrogen (Compressed) to Caustic Soda Lye</t>
  </si>
  <si>
    <t>Caustic Soda (Flakes) to Caustic Soda Lye</t>
  </si>
  <si>
    <t>Product 1 to Caustic Soda Lye</t>
  </si>
  <si>
    <t>Product 2 to Caustic Soda Lye</t>
  </si>
  <si>
    <t>Product 3 to Caustic Soda Lye</t>
  </si>
  <si>
    <t>NA</t>
  </si>
  <si>
    <t>Toe/Ton</t>
  </si>
  <si>
    <t>Sc-Form 1 B.1 (xvii)</t>
  </si>
  <si>
    <t>Sc-Form 1 C.1.1 (iii)</t>
  </si>
  <si>
    <t>Sc-Form 1 C.1.2 (iii)</t>
  </si>
  <si>
    <t>Sc-Form 1 C.1.3 (iii)</t>
  </si>
  <si>
    <t>Sc-Form 1 C.1.4 (ii)</t>
  </si>
  <si>
    <t>Sc-Form 1 C.1.5 (iii)</t>
  </si>
  <si>
    <t>1.g</t>
  </si>
  <si>
    <t>Through Gas turbine/Generator</t>
  </si>
  <si>
    <t>Sc-Form 1 C.1.6 (iii)</t>
  </si>
  <si>
    <t>Electricity exported to grid/colony/others</t>
  </si>
  <si>
    <t>1.c - 2</t>
  </si>
  <si>
    <t>1.d - 2</t>
  </si>
  <si>
    <t>1.e - 2</t>
  </si>
  <si>
    <t>1.f - 2</t>
  </si>
  <si>
    <t>1.g - 2</t>
  </si>
  <si>
    <t>3 - 2.e</t>
  </si>
  <si>
    <t>Energy to be added for Power Generation of a new Line/Unit attains 70% Capacity Utilization</t>
  </si>
  <si>
    <t>NF-2 Power Mix</t>
  </si>
  <si>
    <t>(Sc-Form1 M.1.(i)*(1)/10)+'Sc Form1 M.1.(ii)</t>
  </si>
  <si>
    <t>(Sc-Form1 M.2.(i)*(2)/10^3</t>
  </si>
  <si>
    <t>(Sc-Form1 M.2.(ii)*(3)/10^4</t>
  </si>
  <si>
    <t>(Sc-Form1 M.2.(iii)*(4)/10^5</t>
  </si>
  <si>
    <t>(Sc-Form1 M.3.(i)*(1)/10+ Sc-Form1 M.3.(ii)</t>
  </si>
  <si>
    <t>(Sc-Form1 M.4.(i)*(1)/10+ Sc-Form1 M.4.(ii)</t>
  </si>
  <si>
    <t>(Sc-Form1 M.4.(vi)*(1)/10+ Sc-Form1 M.4.(vii)</t>
  </si>
  <si>
    <t>Electricity generated from Gas Turbine/ Generator</t>
  </si>
  <si>
    <t>Electricity generated from Co-Gen (Extraction/back pressure )</t>
  </si>
  <si>
    <t>3.a</t>
  </si>
  <si>
    <t>3.b</t>
  </si>
  <si>
    <t>3.c</t>
  </si>
  <si>
    <t>3.d</t>
  </si>
  <si>
    <t>3.e</t>
  </si>
  <si>
    <t>3.f</t>
  </si>
  <si>
    <t>3.g</t>
  </si>
  <si>
    <t>Electricity generated from Co-Gen (Extraction/back pressure)</t>
  </si>
  <si>
    <t>Co-Gen Gross Heat Rate (Extraction/ Back Pressure)</t>
  </si>
  <si>
    <t>APC of DG</t>
  </si>
  <si>
    <t>APC of Co-Gen (Extraction/ Back Pressure)</t>
  </si>
  <si>
    <t>DG Net Heat Rate</t>
  </si>
  <si>
    <t>Co-Gen Net Heat Rate (Extraction/ Back Pressure)</t>
  </si>
  <si>
    <t>Generation Net Heat Rate</t>
  </si>
  <si>
    <t>% share of Co-Gen (Extraction/ Back Pressure)</t>
  </si>
  <si>
    <t>Auxiliary Power Consumption (APC)</t>
  </si>
  <si>
    <t xml:space="preserve">Fuel Used </t>
  </si>
  <si>
    <t>Operating Gross Heat Rate</t>
  </si>
  <si>
    <t>Litre</t>
  </si>
  <si>
    <t>Sc-Form-1 H.1</t>
  </si>
  <si>
    <t>Sc-Form-1 H.2</t>
  </si>
  <si>
    <t>Sc-Form-1 H.3</t>
  </si>
  <si>
    <t>Sc-Form-1 H.4</t>
  </si>
  <si>
    <t>Sc-Form-1 H.5</t>
  </si>
  <si>
    <t>Grid Heat rate is 860 kcal/kWh</t>
  </si>
  <si>
    <t>Sc-Form 1 C.5</t>
  </si>
  <si>
    <t>Sc-Form-1 C.1.1 (iv)</t>
  </si>
  <si>
    <t>Sc-Form-1 C.1.2 (iv)</t>
  </si>
  <si>
    <t>Sc-Form-1 C.1.3 (iv)</t>
  </si>
  <si>
    <t>Sc-Form-1 C.1.4 (iv)</t>
  </si>
  <si>
    <t>Sc-Form-1 C.1.5 (iv)</t>
  </si>
  <si>
    <t>(6)/((1-(12)/100]</t>
  </si>
  <si>
    <t>(7)/((1-(13)/100]</t>
  </si>
  <si>
    <t>(8)/((1-(14)/100]</t>
  </si>
  <si>
    <t>(9)/((1-(15)/100]</t>
  </si>
  <si>
    <t>(10)/((1-(16)/100]</t>
  </si>
  <si>
    <t>(3.a)*100/(4)</t>
  </si>
  <si>
    <t>(3.b)*100/(4)</t>
  </si>
  <si>
    <t>(3.c)*100/(4)</t>
  </si>
  <si>
    <t>(3.d)*100/(4)</t>
  </si>
  <si>
    <t>(3.e)*100/(4)</t>
  </si>
  <si>
    <t>(3.f)*100/(4)</t>
  </si>
  <si>
    <t>[(3.a)*(5)+(3.b)*(6)+(3.c)*(7)+(3.d)*(8)+(3.e)*(9)+(3.f)*(10)]/(4)</t>
  </si>
  <si>
    <t>[(5)AY*(23)BY+(6)AY*(24)BY+(7)AY*(25)BY+(8)AY*(26)BY+(9)AY*(27)BY+(10)AY*(28)BY]/100</t>
  </si>
  <si>
    <t>[(4)AY]*[(29)AY-(30)AY]/10</t>
  </si>
  <si>
    <t>[(2)AY-(2)BY]*[(18)-(11)AY]</t>
  </si>
  <si>
    <t>(31)+(32)</t>
  </si>
  <si>
    <t>Sc-Form1 H.6</t>
  </si>
  <si>
    <t>Sc-Form1 D.7 (ii)</t>
  </si>
  <si>
    <t>Sc-Form1 D.8 (ii)</t>
  </si>
  <si>
    <t>Sc-Form1 E.6 (ii)</t>
  </si>
  <si>
    <t>Sc-Form1 B.1 (viii)</t>
  </si>
  <si>
    <t>Sc-Form1 B.1 (ix)</t>
  </si>
  <si>
    <t>Summary</t>
  </si>
  <si>
    <t>Weighted Net Heat Rate w.r.t. Genaration</t>
  </si>
  <si>
    <t>Steam Generation till new Line/Unit attains 70% Capacity Utilization</t>
  </si>
  <si>
    <t>Sc-Form1 B.1 (xiv)</t>
  </si>
  <si>
    <t>Sc-Form1 B.1 (xv)</t>
  </si>
  <si>
    <t>if[(5)AY=0, {(6)AY+(7)AY} X 2717 X 1000/10^6, otherwise {(6)AY+(7)AY} X (5)AY X 1000/10^6]</t>
  </si>
  <si>
    <t>[(Summation (11) to (18) - (19)]</t>
  </si>
  <si>
    <t>Net Electricity Generation till new Line/Unit attains 70% Capacity Utilization in Power Generation/Co-Gen</t>
  </si>
  <si>
    <t>Steam Generation till new Line/Unit attains 70% Capacity Utilization in Power Generation/Co-Gen</t>
  </si>
  <si>
    <t>5.ii</t>
  </si>
  <si>
    <t>5.i</t>
  </si>
  <si>
    <t>Steam Specific Energy Consumption</t>
  </si>
  <si>
    <t>Sc-Form-1 B4.4</t>
  </si>
  <si>
    <t>kcal/kg of steam</t>
  </si>
  <si>
    <t>Generation Weighted Net Heat Rate</t>
  </si>
  <si>
    <t>Generation Weighted Gross Heat Rate</t>
  </si>
  <si>
    <t>Weighted Gross Heat rate w.r.t. Generation</t>
  </si>
  <si>
    <t>5.iii</t>
  </si>
  <si>
    <t>Generation Gross Heat Rate</t>
  </si>
  <si>
    <t>Plant Loading Factor (PLF) of CPP as per PAF (Plant Availability Factor)</t>
  </si>
  <si>
    <t>% Increase in Heat rate at PLF</t>
  </si>
  <si>
    <t>% Difference in Heat Rate between AY and BY at PLF</t>
  </si>
  <si>
    <t>% Increase in heat rate in AY - % Increase in heat rate in BY</t>
  </si>
  <si>
    <t xml:space="preserve">% Decrease in loading (PLF) due to external factor </t>
  </si>
  <si>
    <t>% Decrease on % increase in Heat Rate  from baseline due to external factor</t>
  </si>
  <si>
    <t>Lakh kwh</t>
  </si>
  <si>
    <t>0.0016 x(1)^2-0.3815 x (1)  +21.959</t>
  </si>
  <si>
    <t>Sc-Form 1 C.1.2.2</t>
  </si>
  <si>
    <t>Sc-Form 1 H.2</t>
  </si>
  <si>
    <t>Sc-Form 1 C.1.2.3</t>
  </si>
  <si>
    <t xml:space="preserve">Hydrogen Bottled (as product) </t>
  </si>
  <si>
    <t xml:space="preserve">Hydrogen used as Fuel </t>
  </si>
  <si>
    <t xml:space="preserve">Hydrogen used for other products </t>
  </si>
  <si>
    <t>Sc- Form1 A.1 (ii)</t>
  </si>
  <si>
    <t>Sc- Form1 K.3</t>
  </si>
  <si>
    <t>Sc- Form1 K.4</t>
  </si>
  <si>
    <t>Sc- Form1 K.5</t>
  </si>
  <si>
    <t>Sc- Form1 K.2</t>
  </si>
  <si>
    <t>CPP</t>
  </si>
  <si>
    <t>Sc-Form 1 C.1.2. (iii)</t>
  </si>
  <si>
    <t>CPP Heat Rate due to Fuel Quality in AY</t>
  </si>
  <si>
    <t>Difference CPP Heat rate from BY to AY</t>
  </si>
  <si>
    <t>(2)BY x [(8)BY/(8)AY]</t>
  </si>
  <si>
    <t>(8)AY - (4)BY</t>
  </si>
  <si>
    <t>(9) AY * (1) AY</t>
  </si>
  <si>
    <t>Sc-Form 1 J.1</t>
  </si>
  <si>
    <t>Sc-Form 1 J.2</t>
  </si>
  <si>
    <t>Sc-Form 1 J.3</t>
  </si>
  <si>
    <t>Sc-Form 1 J.4</t>
  </si>
  <si>
    <t>Sc-Form 1 B2.1.6</t>
  </si>
  <si>
    <t>Sc-Form 1 B4.1</t>
  </si>
  <si>
    <t>Sc-Form 1 B2.1.9</t>
  </si>
  <si>
    <t>Sc-Form 1 B4.4</t>
  </si>
  <si>
    <t>Sc-Form 1 B2.1.10</t>
  </si>
  <si>
    <t>Sc-Form 1 B4.5</t>
  </si>
  <si>
    <t>(14)*(12) + (15)*(13)/ (12)+(13)</t>
  </si>
  <si>
    <t>(19)AY-(18)BY</t>
  </si>
  <si>
    <t>(18)BY*[(11)BY/(11)AY]</t>
  </si>
  <si>
    <t>(10)+(21)</t>
  </si>
  <si>
    <t>(Sc-Form1 M.5.(i)*(1)/10+ Sc-Form1 M.5.(ii)</t>
  </si>
  <si>
    <t>(Sc-Form1 M.4.(ix)*(5.ii)/1000</t>
  </si>
  <si>
    <t>(Sc-Form1 M.4.(viii)*(5.iii)/10</t>
  </si>
  <si>
    <t>(6)/(2)</t>
  </si>
  <si>
    <t>(4)/(2)</t>
  </si>
  <si>
    <t>{(3)+(5)}/(2)</t>
  </si>
  <si>
    <t xml:space="preserve">Hydrogen used in other products (as product) </t>
  </si>
  <si>
    <t>Trigger Point</t>
  </si>
  <si>
    <t>Sc- Form1 K.1</t>
  </si>
  <si>
    <t>A.1(ii)*280/10^5</t>
  </si>
  <si>
    <t>Total Hydrogen Generated (as per plant stiometric ratio)</t>
  </si>
  <si>
    <t>Total Hydrogen Generated (taking Stiochiometric 280)</t>
  </si>
  <si>
    <t>K.2-K.3-K.4-K.5</t>
  </si>
  <si>
    <t>[(20)*{(12)*(16)+(13)*(17)}]/1000</t>
  </si>
  <si>
    <t>Difference of % Hydrogen Vent  in AY wrt BY</t>
  </si>
  <si>
    <t>Difference of % Hydrogen Used as fuel in AY wrt BY</t>
  </si>
  <si>
    <t>Difference of % Hydrogen Used in Product+other product</t>
  </si>
  <si>
    <t>% Fuel</t>
  </si>
  <si>
    <t>% Product+other</t>
  </si>
  <si>
    <t>Caustic Soda Lye Production</t>
  </si>
  <si>
    <t>Stoichiometric Hydrogen Generation</t>
  </si>
  <si>
    <t>Unit Type</t>
  </si>
  <si>
    <t>i) Year of Establishment</t>
  </si>
  <si>
    <t>Toe/Ton equivalent Caustic Soda</t>
  </si>
  <si>
    <t xml:space="preserve">GCV of Coal (Indian) </t>
  </si>
  <si>
    <t xml:space="preserve">GCV of Coal1 </t>
  </si>
  <si>
    <t>GCV of Coal (Imported)</t>
  </si>
  <si>
    <t>GCV of Lignite</t>
  </si>
  <si>
    <t>GCV of Other Solid Fuel</t>
  </si>
  <si>
    <t>Quaterly</t>
  </si>
  <si>
    <t>Specific Energy Consumption of Caustic Soda Lye</t>
  </si>
  <si>
    <t>Amperes</t>
  </si>
  <si>
    <t>Opening Stock Product 1</t>
  </si>
  <si>
    <t>Closing Stock  Product 1</t>
  </si>
  <si>
    <t xml:space="preserve">Saving Target in TOE/Tonne of product as per PAT scheme Notification </t>
  </si>
  <si>
    <t>Equivalent Major Product Output in Tonne as per PAT scheme Notification</t>
  </si>
  <si>
    <t>Rs/Tonne</t>
  </si>
  <si>
    <t>Rs. / Tonne</t>
  </si>
  <si>
    <t xml:space="preserve">Specific Power Consumption v/s  Membrane Cycle (Yearly) per Tonne of Caustic Soda before and after membrane change (kindly specify the month and year of the membrane change) </t>
  </si>
  <si>
    <t xml:space="preserve">Note: DCs to provide separate Excel sheet in the Boiler format as specified above If no. of boiler exceeds for additional nos of boliers installed for Cogen/Steam </t>
  </si>
  <si>
    <t xml:space="preserve">Hydrogen as Fuel </t>
  </si>
  <si>
    <t xml:space="preserve">Total Energy Consumption ( Cell Power + Aux Power) </t>
  </si>
  <si>
    <t xml:space="preserve">Total Auxilliary Power Consumption </t>
  </si>
  <si>
    <t xml:space="preserve">Total Caustic Soda Production ( 100% basis) </t>
  </si>
  <si>
    <t>kWh/Tonne</t>
  </si>
  <si>
    <t>Auxilliary Power Consumption in brine section</t>
  </si>
  <si>
    <t xml:space="preserve">Input Steam Flow </t>
  </si>
  <si>
    <t xml:space="preserve">Mass Flow  </t>
  </si>
  <si>
    <t>Input Steam Flow</t>
  </si>
  <si>
    <t>Normalization Factor for Coal Quality in CPP &amp; Co-Gen</t>
  </si>
  <si>
    <t>F.4.1</t>
  </si>
  <si>
    <t>F.4.2</t>
  </si>
  <si>
    <t>F.4.2+E.10+D.11</t>
  </si>
  <si>
    <t>Causitic Soda</t>
  </si>
  <si>
    <t xml:space="preserve">Biomass/ Alternate Fuel availability </t>
  </si>
  <si>
    <t>F.5.1.3-F.5.2.5</t>
  </si>
  <si>
    <t>(iii)x(ii)</t>
  </si>
  <si>
    <t>(v)x(ii)</t>
  </si>
  <si>
    <t>(iv)x(ii)</t>
  </si>
  <si>
    <t>Details</t>
  </si>
  <si>
    <t>Note</t>
  </si>
  <si>
    <t>Frequency of record</t>
  </si>
  <si>
    <t xml:space="preserve">Primary Documents from where the information can be sourced and to be kept ready for verification by Accredited Energy Auditor </t>
  </si>
  <si>
    <t>Secondary Documents from where the information can be sourced and to be kept ready for verification by Accredited Energy Auditor</t>
  </si>
  <si>
    <t>Caustic Soda</t>
  </si>
  <si>
    <t>Please provide total annual Installed Capacity of Caustic Soda in tonnes</t>
  </si>
  <si>
    <t>1) OEM Document of Process line 2) Enviromental Consent to establish/operate document</t>
  </si>
  <si>
    <t>1) Equipment/Section wise capacity document from OEM 2) Capacity calculation document submitted for Enviromental Consent</t>
  </si>
  <si>
    <t>Please provide total annual Actual Production of Caustic Soda in tonnes</t>
  </si>
  <si>
    <t>Continouous, Hourly, Daily, Monthly</t>
  </si>
  <si>
    <t>1) Log Sheet 2) CCR SCADA Report/ Ternds 3) DPR 4) MPR 5) SAP Entry in PP/SD module 6) Excise record (ER1) 7) Annual Report</t>
  </si>
  <si>
    <t>1)Storage tank Level 2)  Weighhfeeders 3) Belt Weigher 4) Solid flow meter</t>
  </si>
  <si>
    <t>Please provide total annual Opening Stock Caustic Soda  in tonnes</t>
  </si>
  <si>
    <t>Daily, Monthly</t>
  </si>
  <si>
    <t>1) Inventory Report 2) Excise Document (ER1)3) Stores Entry 4) SAP Entry in MM/PP/SD module</t>
  </si>
  <si>
    <t>Please provide total annual Opening Stock Caustic Soda in tonnes</t>
  </si>
  <si>
    <t>Please provide total annual Installed Capacity of Liquefied Chlorine in tonnes</t>
  </si>
  <si>
    <t>Continuous, Hourly, Daily, Monthly</t>
  </si>
  <si>
    <t>Please provide total annual Actual Production of Liquefied Chlorine in tonnes</t>
  </si>
  <si>
    <t>1)Level 2) g Weighhfeeders 3) Belt Weigher 4) Solid flow meter</t>
  </si>
  <si>
    <t>Please provide total annual Opening Stock of Liquified Chlorine in tonnes</t>
  </si>
  <si>
    <t>1) Inventory Report 2) Excise Document (ER1) 3) Stores Entry 4) SAP Entry in MM/PP/SD module</t>
  </si>
  <si>
    <t>Please provide total annual Closing Stock Liquified Chlorine in tonnes</t>
  </si>
  <si>
    <t>Please provide total annual Installed Capacity of Hydrogen (Compressed bottled) in tonnes</t>
  </si>
  <si>
    <t>Please provide total annual Actual Production of Hydrogen (Compressed bottled) in tonnes</t>
  </si>
  <si>
    <t>1) Log Sheet 2) CCR SCADA Report/ Trends 3) DPR 4) MPR 5) SAP Entry in PP/SD module 6) Excise record (ER1) 7) Annual Report</t>
  </si>
  <si>
    <t>1)Level 2) flow meter 3) Pressure Meter 4) Storage Volume</t>
  </si>
  <si>
    <t>Please provide total annual Opening Stock Hydrogen Bottled</t>
  </si>
  <si>
    <t>Please provide total annual Closing Stock Hydrogen Bottled</t>
  </si>
  <si>
    <t>Please provide total annual Installed Capacity of Caustic Soda (Flakes) in tonnes</t>
  </si>
  <si>
    <t>Please provide total annual Actual Production of Caustic Soda (Flakes) in tonnes</t>
  </si>
  <si>
    <t>1) Level 2)  Weighhfeeders 3) Belt Weigher 4) Solid flow meter</t>
  </si>
  <si>
    <t>Please provide total annual Opening Stock Caustic Soda Flakes in tonnes</t>
  </si>
  <si>
    <t>Please provide total annual Closing Stock  Caustic Soda Flakes in tonnes</t>
  </si>
  <si>
    <t>A.5, A.6, A.7</t>
  </si>
  <si>
    <t>Please Provide the other major energy intensive product being manufactured in your plant beside the above four.</t>
  </si>
  <si>
    <t>Electricity Consumption and cost</t>
  </si>
  <si>
    <t>Electricity from Grid / Other (Including Colony and Others)</t>
  </si>
  <si>
    <t>Please provide annual electricity purchase from the grid in Lakh kWh.</t>
  </si>
  <si>
    <t>1) Monthly Electricity Bills from Grid 2) Internal Meter reading records for grid incomer</t>
  </si>
  <si>
    <t>Energy Management System</t>
  </si>
  <si>
    <t>Please provide renewal electricity consumption through wheeling in Lakh kWh.</t>
  </si>
  <si>
    <t>1) Open Access records 2) Electricity Bills for renewal energy 3) Renewal Purchase Obligation document</t>
  </si>
  <si>
    <t>Please provide electricity consumption from CPP located outside of the plant boundary though wheeling in Lakh kWh.</t>
  </si>
  <si>
    <t xml:space="preserve">1) Open Access records 2) Electricity Bills (for Wheeling) </t>
  </si>
  <si>
    <t>Please provide Renewal Purchase obligation of plant for the current year in %  (Solar and Non-Solar).</t>
  </si>
  <si>
    <t>Yearly</t>
  </si>
  <si>
    <t>1) Renewal Purchase Obligation document</t>
  </si>
  <si>
    <t>Please provide Renewal Purchase obligation of plant for the current year in Lakh kWh (Solar and Non-Solar).</t>
  </si>
  <si>
    <t>Please provide Renewal Purchase obligation of plant for the current year in MW (Solar and Non-Solar).</t>
  </si>
  <si>
    <t>Please provide Renewal Energy Generator Capacity in MW as approved by MNRE</t>
  </si>
  <si>
    <t>1) ‘Certificate for Registration’ to the concerned Applicant as ‘Eligible Entity’ confirming its entitlement to receive Renewable Energy Certificates for the proposed RE Generation
project</t>
  </si>
  <si>
    <t>Please provide Quantum of Renewable Energy Certificates (REC) obtained as a Renewal Energy Generator (Solar &amp; Non-Solar) in terms of REC equivalnet to 1 MWh</t>
  </si>
  <si>
    <t>The quantity of exported power ( partially or fully) on which Renewable Energy Certificates have been earned by Designated Consumer in the assessment year under REC mechanism shall  be treated as Exported power and normalization will apply. However, the normalized power export will not qualify for issue of Energy Saving Certificates under PAT Scheme.</t>
  </si>
  <si>
    <t>Lot,Yearly</t>
  </si>
  <si>
    <t>1) Renewable Energy Certificates</t>
  </si>
  <si>
    <t>Please provide Quantum of Energy sold interms of  preferential tariff under REC Mechanism in MWh</t>
  </si>
  <si>
    <t>The quantity of exported power (partially or fully) from Renewable energy which has been sold at a preferential tariff by the Designated consumer in the assessment year under REC mechanism shall be treated as Exported power. However, the normalized power export will not qualify for issue of Energy Saving Certificates under PAT Scheme.</t>
  </si>
  <si>
    <t>Lot, Yearly</t>
  </si>
  <si>
    <t>1) Power Purchase Agreement (PPA) for the capacity related to such generation to sell electricity at preferential tariff determined by the Appropriate Commission</t>
  </si>
  <si>
    <t>Please provide plant connected load in MW.</t>
  </si>
  <si>
    <t>Monthly</t>
  </si>
  <si>
    <t>1) L-Form document 2) Electrical Inspectorate record</t>
  </si>
  <si>
    <t>1) Total connected Load (TCL) of Plant 2) Equipment List</t>
  </si>
  <si>
    <t>Please provide plant contract demand with utility in MVA.</t>
  </si>
  <si>
    <t>1) Monthly Electricity Bills from Utility</t>
  </si>
  <si>
    <t>S.O 687(E), 30th March, 2012</t>
  </si>
  <si>
    <t>Formula protected (Saving Target in TOE/Tonne of product as per PAT scheme Notification)</t>
  </si>
  <si>
    <t>Please fill the baseline equivalent production in tonne as per PAT Notification</t>
  </si>
  <si>
    <t>Formula protected (Total electricity purchased from grid = Electricity purchased from grid + Renewal Electricity Consumption + Electricity consumption from CPP outside Plant boundary through wheeling )</t>
  </si>
  <si>
    <t xml:space="preserve">Formula protected ( Equivalent thermal energy of purchase electricity from the grid / others = Total electricity from the grid/ other * 860/10) </t>
  </si>
  <si>
    <t>B2.1.1/2/3/4/5</t>
  </si>
  <si>
    <t>Please provide below mention information for Boiler 1 to 5.</t>
  </si>
  <si>
    <t>1)OEM Document</t>
  </si>
  <si>
    <t>Please provide Rated Capacity</t>
  </si>
  <si>
    <t xml:space="preserve">1) OEM document on Boiler Capacity 2) Predicted performance Data (PPD) for Boiler  3) Environmental Consent to Operate </t>
  </si>
  <si>
    <t xml:space="preserve">1) Capacity calculation submitted for Environmental Consent </t>
  </si>
  <si>
    <t xml:space="preserve">Please provide Total Steam Generation </t>
  </si>
  <si>
    <t xml:space="preserve">Continuous, Hourly, Daily, Monthly </t>
  </si>
  <si>
    <t xml:space="preserve">1) Log Sheet 2) DCS/ SCADA Trend  3) DGR 4)MGR 5) SAP Entry in PP/PM Module </t>
  </si>
  <si>
    <t xml:space="preserve">1) Steam Flow Meter 2) Process steam Consumption report 3) Log Book </t>
  </si>
  <si>
    <t>Please provide Running hours</t>
  </si>
  <si>
    <t xml:space="preserve">1) Hour Meter  2) Log book </t>
  </si>
  <si>
    <t>Please provide Coal Consumption</t>
  </si>
  <si>
    <t xml:space="preserve"> Continuous, Hourly, Daily, Monthly</t>
  </si>
  <si>
    <t xml:space="preserve">1) Weigh Feeder 2) Solid flow Meter 3) Coal Storage register 4) Storage Level </t>
  </si>
  <si>
    <t>Please provide GCV of Coal</t>
  </si>
  <si>
    <t xml:space="preserve">Daily, Monthly, Yearly </t>
  </si>
  <si>
    <t>1) Daily Internal Report from Lab on Fuel Proximate Analysis performed on each lot. 2) Test Certificate from Government Accredited lab. (Plant to maintain minimum 1 sample test in a quarter for Proximate and Ultimate Analysis i.e. 4 test certificates in a year for each fuel in case of CPP/Cogen Fuel, for Process Fuel 1 sample test in a quarter for Proximate Analysis)  3) Purchase Order, where guaranteed GCV range is mentioned</t>
  </si>
  <si>
    <t xml:space="preserve">1) Lab Register on Fuel Testing for Proximate Analysis 2) Calibration Record of instrument used for testing </t>
  </si>
  <si>
    <t>Please provide Type of Fuel - 2 Name : Consumption</t>
  </si>
  <si>
    <t xml:space="preserve"> Continuous, Hourly, Daily, Monthly </t>
  </si>
  <si>
    <t xml:space="preserve">1) DGR 2) MGR 3)  CPP/Cogen Log Sheet 4) SAP Entry in MM/PP/FI module 5) Annual Report </t>
  </si>
  <si>
    <t xml:space="preserve">1)Belt Weigher before Fuel Bunker </t>
  </si>
  <si>
    <t>Please provide GCV of any Fuel -2</t>
  </si>
  <si>
    <t>Please provide Type of Fuel - 3 Name : Consumption</t>
  </si>
  <si>
    <t>Please provide GCV of any Fuel -3</t>
  </si>
  <si>
    <t xml:space="preserve">1) DGR 2) MGR 3) Lab Test Report </t>
  </si>
  <si>
    <t>Please provide Type of Fuel - 4 Name : Consumption</t>
  </si>
  <si>
    <t>Please provide GCV of any Fuel -4</t>
  </si>
  <si>
    <t>1) Lab Register on Fuel Testing for Proximate Analysis 2) Calibration Record of instrument used for testing</t>
  </si>
  <si>
    <t>Please provide Feed water Temperature</t>
  </si>
  <si>
    <t xml:space="preserve">⁰C </t>
  </si>
  <si>
    <t xml:space="preserve">1) DGR 2) DCS/SCADA Trends </t>
  </si>
  <si>
    <t>Please provide Operating Efficiency</t>
  </si>
  <si>
    <t>1) Indirect Method or Direct method calculation</t>
  </si>
  <si>
    <t>Please provide SH Steam outlet Pressure (Operating)</t>
  </si>
  <si>
    <t xml:space="preserve">kg/cm2 </t>
  </si>
  <si>
    <t xml:space="preserve">1) Field Pressure Meter </t>
  </si>
  <si>
    <t>Please provide SH Steam outlet Temperature (Operating)</t>
  </si>
  <si>
    <t>1) DGR 2) DCS/SCADA Trends</t>
  </si>
  <si>
    <t xml:space="preserve">1) Field Temperature Meter </t>
  </si>
  <si>
    <t>Please provide SH Steam Enthalpy (Operating)</t>
  </si>
  <si>
    <t>1) Steam Table</t>
  </si>
  <si>
    <t>Please provide Design Efficiency</t>
  </si>
  <si>
    <t xml:space="preserve">1) OEM document on Boiler Efficiency 2) Predicted performance Data (PPD) for Boiler </t>
  </si>
  <si>
    <t>1) Design Calculation</t>
  </si>
  <si>
    <t>Please provide information regarding Co-Gen Boiler used for Power generation</t>
  </si>
  <si>
    <t>B3.1/2/3/4/5</t>
  </si>
  <si>
    <t>Boiler 6 to 10 (Boilers 6 to 10 are for process boilers)</t>
  </si>
  <si>
    <t>Own Generation (Captive Power Plant details ( if the 60% and above of the  total electricity generation from Power Plant  is dedicated to Production of Equivalent Caustic Soda then the power plant will be considered as Captive Power Plant of that unit))</t>
  </si>
  <si>
    <t>Through DG set</t>
  </si>
  <si>
    <t>Please select whether DG Set is Grid Connected or not. (the further calculation is based on selection of Yes/No )</t>
  </si>
  <si>
    <t xml:space="preserve">If selected NO, undertaking from competent authority  has to be provied. </t>
  </si>
  <si>
    <t>1) Undertaking from Competent authority  2) If connected, document of synchronization from DISCOM</t>
  </si>
  <si>
    <t>Please provide installed capacity of DG sets in MW.</t>
  </si>
  <si>
    <t xml:space="preserve">1) OEM document for capacity 2) Rating plate of Generator </t>
  </si>
  <si>
    <t>1) Capacity Enhancement document</t>
  </si>
  <si>
    <t>Please provide gross unit generation from DG sets in Lakh kWh.</t>
  </si>
  <si>
    <t>Continuous, Hourly, daily, Monthly</t>
  </si>
  <si>
    <t>1) Daily Power Report 2) Monthly Power Report 3) DG main energy meter reading record 4) Energy Managemen System data</t>
  </si>
  <si>
    <t>1)Electrical Shift log book 2) Utility Shift Log book</t>
  </si>
  <si>
    <t>Please provide Auxiliary Power Consumption of DG sets in percentage</t>
  </si>
  <si>
    <t>Please provide designed gross heat rate of DG sets in kcal/kWh.</t>
  </si>
  <si>
    <t>1) OEM document on designed heat rate 2) OEM document on Specific Fuel consumption in kWh/ltr</t>
  </si>
  <si>
    <t>Please provide annual fuel consumption in litre</t>
  </si>
  <si>
    <t>(Vii)</t>
  </si>
  <si>
    <t>Please provide opertional gross heat rate of DG sets</t>
  </si>
  <si>
    <t>Please provide annual running hours of DG sets.</t>
  </si>
  <si>
    <t>1) Daily Power Report 2) Monthly Power Report 3) DG hour meter reading record 4)  Energy Managemen System data</t>
  </si>
  <si>
    <t>Please select whether Steam Turbine/ Generator is Grid Connected or not. (the further calculation is based on selection of Yes/No )</t>
  </si>
  <si>
    <t xml:space="preserve">1) Capacity Enhancement document 2) R&amp;M document </t>
  </si>
  <si>
    <t>1) Daily Generation Report 2) Monthly Generation Report 3) CPP main energy meter reading record 4) Energy Managemen System data</t>
  </si>
  <si>
    <t>1) Energy Meter</t>
  </si>
  <si>
    <t>Please provide auxiliary power consumption (APC) in %.</t>
  </si>
  <si>
    <t>1) Daily Power Report 2) Monthly Power Report 3) CPP main energy meter reading record 4) Energy Managemen System data</t>
  </si>
  <si>
    <t>1) Energy Meter 2) Equipment List</t>
  </si>
  <si>
    <t>Please provide Design Heat Rate of all the Units in kcal/kWh.</t>
  </si>
  <si>
    <t>1) OEM document on designed heat rate</t>
  </si>
  <si>
    <t>1) PG test documement</t>
  </si>
  <si>
    <t>Please provide annual running hours of all the units.</t>
  </si>
  <si>
    <t>1) Daily Generation Report 2) Monthly Generation  Report 3)  Energy Managemen System data</t>
  </si>
  <si>
    <t xml:space="preserve">1) Break down report 3) Operators Shift Register </t>
  </si>
  <si>
    <t>Please provide Break down hrs due to internal, Planned and external factor</t>
  </si>
  <si>
    <t>Hourly, daily, Monthly</t>
  </si>
  <si>
    <t>1) CPP Log Sheet 2) Operaters log Register 3) Daily generation Report 4) Monthly Generation Report 5)  Energy Managemen System data 6)Refer Sr. No: N</t>
  </si>
  <si>
    <t>1) Operator's Shift Register 2) CPP Break down  analysis Report</t>
  </si>
  <si>
    <t>Please provide no of hrs per annum during which Plant run on  low load due to Internal Factors/ Breakdown in Plant (Average weighted hours of all the units)</t>
  </si>
  <si>
    <t>Please provide no of hrs per annum during which Plant runs on low load due to Fuel Unavailability/ Market demand/External Condition (Average weighted hours of all the units)</t>
  </si>
  <si>
    <t>Plant Availability factor is the factor after deducting the total time of break down and planned stoppage from the total hours avaialble in a year. This is required for calculating the plant load factor</t>
  </si>
  <si>
    <t>Plant Lod factor is the factor of total unit generation in year and maximum unit generation while taking plant avaialability factor into account</t>
  </si>
  <si>
    <t>The % of Loss in loading due to external factor like Low Power demand due to market condition, Unavailability of Fuel, other external circumstances not contolled by plant. This will be calculated through Loading and total nos of hours in operation at low plant factor bifurcated with internal and external factor.</t>
  </si>
  <si>
    <t>Please provide Plant Load Factor (PLF)</t>
  </si>
  <si>
    <t>1) Daily Generation Report 2) Monthly Generation Report 3) CPP main energy meter reading record 4) Energy Management System data 5)OEM document for capacity 6) Rating plate of turbine</t>
  </si>
  <si>
    <t xml:space="preserve">1) Energy Meter 2) Break down report 3) Operators Shift Register 4) Capacity Enhancement document 5) R&amp;M document </t>
  </si>
  <si>
    <t>please provide Running Hours</t>
  </si>
  <si>
    <t xml:space="preserve">Through Waste Heat Recovery </t>
  </si>
  <si>
    <t>Please provide installed capacity of WHR in MW.</t>
  </si>
  <si>
    <t>Please provide gross unit generation from WHR in Lakh kWh.</t>
  </si>
  <si>
    <t>1) Daily Generation Report 2) Monthly Generation Report 3) CPP main energy meter reading record 4) Energy Management System data</t>
  </si>
  <si>
    <t xml:space="preserve">1) Energy Meter </t>
  </si>
  <si>
    <t>Please provide running hours.</t>
  </si>
  <si>
    <t>Formula Protected (Total Own Generation of Electricity)</t>
  </si>
  <si>
    <t>Please provide quantity of electricity sold to the grid in Lakh kWh.</t>
  </si>
  <si>
    <t>1) Daily Power Report 2) Monthly Power Report 3) Export main energy meter reading record 4) Energy Managemen System data 5) Montly Export bill receipt sent  to utility</t>
  </si>
  <si>
    <t>Export Energy Meter</t>
  </si>
  <si>
    <t>Please provide quantity of electricity consumed in colony /other in Lakh kWh.</t>
  </si>
  <si>
    <t>1) Daily Power Report 2) Monthly Power Report 3) Colony/other main energy meter reading record 4) Energy Managemen System data</t>
  </si>
  <si>
    <t>1) colony/Others meter</t>
  </si>
  <si>
    <t xml:space="preserve">Formula Protected (Electricity Suplied to the grid/others) </t>
  </si>
  <si>
    <t xml:space="preserve">Formula Protected (Equivalent Thermal Energy supplied to the grid/others) </t>
  </si>
  <si>
    <t>C.8</t>
  </si>
  <si>
    <t>Formula Protected (Total Electricity Consumed within Plant)</t>
  </si>
  <si>
    <t>Solid Fuel Consumption</t>
  </si>
  <si>
    <t>D.1/D.2/D.3/D.4 / D.5 /D.6/D.7</t>
  </si>
  <si>
    <t>Coal (Indian) / Coal (Imported) /Lignite/Coal 1/Coal 2/Other Solid Fuel/Biomass and other renewable solid fuel</t>
  </si>
  <si>
    <t xml:space="preserve">1) Purchase Order for basic rates and taxes 2) Freight document for rates </t>
  </si>
  <si>
    <t xml:space="preserve">Operating Coal Quality- Monthly average of the lots (As Fired Basis),Test Certificate for Coal Analysis including Proximate and Ultimate analysis (Minimum of 4 Samples Test from Government Lab for cross verification quarterly) </t>
  </si>
  <si>
    <t>Lot, Daily, Monthly, Quarterly</t>
  </si>
  <si>
    <t>1) Daily Internal Report from Lab on Fuel Proximate Analysis performed on each lot. 2) Test Certificate from Government Accredited lab. (It is desirable that the plant may maintain minimum 4 sample test in a quarter for Proximate and Ultimate Analysis i.e. 16 test certificates in a year for each fuel)  3) Purchase Order, where guaranteed GCV range is mentioned</t>
  </si>
  <si>
    <t>1) Lab Register on Fuel Testing for Proximate Analysis 2) Callibration Record of instrument used for testing</t>
  </si>
  <si>
    <t>Please provide the Quantity Purchased  of solid fuel consumed in Tonne.</t>
  </si>
  <si>
    <t>Lot, Daily, Monthly, Yearly</t>
  </si>
  <si>
    <t>1) Purchase Order 2) Stores Receipt 3) SAP Entry in MM/PP/FI module 4) Annual Report</t>
  </si>
  <si>
    <t xml:space="preserve">1) Stores Receipt Register </t>
  </si>
  <si>
    <t>Please provide Average Total Moisture contained in solid fuel</t>
  </si>
  <si>
    <t>1) Daily Internal Report from Lab on Fuel Proximate Analysis performed on each lot. 2) Purchase Order, where guaranteed % moisture range is mentioned</t>
  </si>
  <si>
    <t>Please provide Quantity of solid fuels Used in Power Generation (CPP) in Tonne</t>
  </si>
  <si>
    <t>Hourly, Daily and Monthly</t>
  </si>
  <si>
    <t>1) DPR 2) MPR 3)  Kiln Log Sheet 4) SAP Entry in MM/PP/FI module 5) Annual Report</t>
  </si>
  <si>
    <t>1)Belt Weigher before Coal Bunker</t>
  </si>
  <si>
    <t>Please provide Quantity of solid fuels Used in Power Generation (Co-Gen) in Tonne</t>
  </si>
  <si>
    <t>Please provide Quantity of solid fuels Used in Process in Tonne</t>
  </si>
  <si>
    <t>Formula protected (Total Quantity Consumed)</t>
  </si>
  <si>
    <t>Formula protected (Thermal Energy Used in Power Generation(CPP))</t>
  </si>
  <si>
    <t>Formula protected (Thermal Energy Used in Power Generation(Co-Gen))</t>
  </si>
  <si>
    <t>Formula protected (Thermal Energy Used in Process)</t>
  </si>
  <si>
    <t>Solid waste</t>
  </si>
  <si>
    <t>Please provide the gross calorific value of solid waste in kcal/kg.</t>
  </si>
  <si>
    <t>1) DPR 2) MPR 3)  CPP Log Sheet 4) SAP Entry in MM/PP/FI module 5) Annual Report</t>
  </si>
  <si>
    <t>1) Belt Weigh Feeder 2) Solid Flow Meter</t>
  </si>
  <si>
    <t xml:space="preserve">Formula protected [Total Solid Fuel Energy Used in Power Generation (CPP)] </t>
  </si>
  <si>
    <t xml:space="preserve">Formula protected [Total Solid Fuel Energy Used in Power Generation (Co-Gen)] </t>
  </si>
  <si>
    <t xml:space="preserve">Formula protected [Total Solid Fuel Energy Used in Process] </t>
  </si>
  <si>
    <t xml:space="preserve">E.1/E.2/E.3/E.4 / E.5 </t>
  </si>
  <si>
    <t>FO/LSHS/HSHS/HSD/LDO</t>
  </si>
  <si>
    <t>Please provide the Gross Calorific Value  of Liquid fuel in kcal/kg.</t>
  </si>
  <si>
    <t>Lot, Montly, Yearly</t>
  </si>
  <si>
    <t>1) Test report from Supplier 2) Internal Test Report from lab 3) Test report from Government Accridited Lab 4) Standard Value as per Notification</t>
  </si>
  <si>
    <t xml:space="preserve">Lab Register </t>
  </si>
  <si>
    <t>Please provide the Quantity Purchased  of Liquid fuel consumed in kilo Litre.</t>
  </si>
  <si>
    <t>Stores Receipt</t>
  </si>
  <si>
    <t>Please provide the Average Density of Liquid fuel in kg/litre</t>
  </si>
  <si>
    <t>Please provide Quantity of Liquid fuels Used in Power Generation (DG Set) in kilo Litre</t>
  </si>
  <si>
    <t>Daily, Monthly, Yearly</t>
  </si>
  <si>
    <t>1) Daily Generation Report 2) Monthly Generation Report 3) DG Log Sheet 4) SAP Entry in MM/PP/FI module 5) Annual Report</t>
  </si>
  <si>
    <t>Flow Meter, Dip measurement in day tank</t>
  </si>
  <si>
    <t>Please provide Quantity of Liquid fuels Used in Power Generation (CPP) in kilo Litre</t>
  </si>
  <si>
    <t>Please provide Quantity of Liquid fuels Used in Power Generation (Co-Gen) in kilo Litre</t>
  </si>
  <si>
    <t>Please provide Quantity of Liquid fuels Used in Transportation in kilo Litre</t>
  </si>
  <si>
    <t>Formula protected (Total Quantity of Liquid fuels Consumed)</t>
  </si>
  <si>
    <t>Formula protected (Thermal Energy Used in Power Generation(DG Set))</t>
  </si>
  <si>
    <t>Liquid waste</t>
  </si>
  <si>
    <t>Please provide the Landed Cost of fuel in Rs/Tonne (summation of Basic Cost+Taxes+Freight) of last purchase.</t>
  </si>
  <si>
    <t>Please provide Quantity of Liquid fuels Used in Process in kilo Litre</t>
  </si>
  <si>
    <t xml:space="preserve">Formula protected [Total Solid Fuel Energy Used in Power Generation (DG Set)] </t>
  </si>
  <si>
    <t>Gaseous  Fuel Consumption</t>
  </si>
  <si>
    <t>F.1/F.2</t>
  </si>
  <si>
    <t>Compressed Natural Gas (CNG/NG/PNG/LNG), Liquefied Petroleum Gas (LPG)</t>
  </si>
  <si>
    <t>Please provide the gross calorific value of Gaseous fuel in kcal/SCM.</t>
  </si>
  <si>
    <t>Lot, Monthly, Yearly</t>
  </si>
  <si>
    <t>1) Test report from Supplier 2) Test report from Government Accridited Lab 3) Standard Value as per Notification</t>
  </si>
  <si>
    <t>Please provide the annual Gaseous fuel purchase in million SCM.</t>
  </si>
  <si>
    <t>Lot, Dailiy, Monthly, Yearly</t>
  </si>
  <si>
    <t>Gas Meter Reading, Bullet Pressure Reading</t>
  </si>
  <si>
    <t>Please provide the Gaseous fuel consumed in power generation in million kg</t>
  </si>
  <si>
    <t>Contnuous, Daily, Monthly, Yearly</t>
  </si>
  <si>
    <t>1) Daily Generation Report 2) Monthly Generation Report 3) GG Log Sheet 4) SAP Entry in MM/PP/FI module 5) Annual Report</t>
  </si>
  <si>
    <t>Please provide the Gaseous fuel consumed in process heating million SCM</t>
  </si>
  <si>
    <t>Formula protected (Total Gaseous fuel consumption as fuel)</t>
  </si>
  <si>
    <t>Formula protected ( Total Gaseous fuel thermal energy used in power generation)</t>
  </si>
  <si>
    <t>Formula protected ( Total Gaseous fuel  thermal energy used in Process Heating)</t>
  </si>
  <si>
    <t xml:space="preserve"> Hydrogen as fuel</t>
  </si>
  <si>
    <t xml:space="preserve">1) Test report from Internal Lab 2) Test report from Government Accridited Lab 3) Standard Value </t>
  </si>
  <si>
    <t>Please provide the annual Hydrogen  produced in million SCM.</t>
  </si>
  <si>
    <t>Please provide the Hydrogen  as fuel consumed in power generation in million kg</t>
  </si>
  <si>
    <t>Please provide the Hydrogen  as fuel consumed in process heating million SCM</t>
  </si>
  <si>
    <t>Formula protected (Total Hydrogen  consumption as fuel)</t>
  </si>
  <si>
    <t>Formula protected ( Total Hydrogen fuel thermal energy used in power generation)</t>
  </si>
  <si>
    <t>Formula protected ( Total Hydrogen fuel  thermal energy used in Process Heating)</t>
  </si>
  <si>
    <t>Formula protected ( Total Gaseous Energy Used in Power Generation)</t>
  </si>
  <si>
    <t>Formula protected ( Total Gaseous Energy Used in Process)</t>
  </si>
  <si>
    <t>F.6.1</t>
  </si>
  <si>
    <t>F.6.1.1</t>
  </si>
  <si>
    <t>Please Provide LP Steam Import details as follows</t>
  </si>
  <si>
    <t>Please Provide Landed Cost of steam (Last purchase) (Basic Cost+Taxes+Freight) in Rs/Tonne</t>
  </si>
  <si>
    <t>Dailiy, Monthly, Yearly</t>
  </si>
  <si>
    <t>1) SAP Entry in MM/PP/FI module</t>
  </si>
  <si>
    <t>Please Provide LP Steam Quantity purchased in Tonne</t>
  </si>
  <si>
    <t>1) Purchase Order 2) SAP Entry in MM/PP/FI module 3) Annual Report</t>
  </si>
  <si>
    <t>Steam Flow Meter Reading, Pressure Reading, Temperature Reading</t>
  </si>
  <si>
    <t>Please Provide Average Tempertaure in degree Celcius</t>
  </si>
  <si>
    <t>Please Provide Average Pressure in bar</t>
  </si>
  <si>
    <t>Formula Protected (Thermal Energy Imported for LP Steam) in Million kcal</t>
  </si>
  <si>
    <t>F.6.1.2</t>
  </si>
  <si>
    <t>Please Provide HP Steam Import details as follows</t>
  </si>
  <si>
    <t>Please Provide HP Steam Enthalpy  in kcal/kg</t>
  </si>
  <si>
    <t>Please Provide  HP Steam Quantity purchased in Tonne</t>
  </si>
  <si>
    <t>Formula Protected (Thermal Energy Imported for HP Steam) in Million kcal</t>
  </si>
  <si>
    <t>F.6.1.3</t>
  </si>
  <si>
    <t>Formula Protected (Thermal Energy Imported for LP &amp; HP Steam) in Million kcal</t>
  </si>
  <si>
    <t>F.6.2.1</t>
  </si>
  <si>
    <t>Please Provide LP Steam Export details as follows</t>
  </si>
  <si>
    <t>Formula Protected (Thermal Energy Exported for LP Steam) in Million kcal</t>
  </si>
  <si>
    <t>F.6.2.2</t>
  </si>
  <si>
    <t>Formula Protected (Thermal Energy Exported for HP Steam) in Million kcal</t>
  </si>
  <si>
    <t>F.6.2.3</t>
  </si>
  <si>
    <t xml:space="preserve">Formula Protected (Thermal Energy Exported for LP and HP Steam) </t>
  </si>
  <si>
    <t>F.6.2.4</t>
  </si>
  <si>
    <t>Formula Protected (Weighted Average Boiler Efficiecny (Boiler 1-16))</t>
  </si>
  <si>
    <t>F.6.2.5</t>
  </si>
  <si>
    <t xml:space="preserve">Formula Protected (Total Thermal Energy Exported for Steam) </t>
  </si>
  <si>
    <t>F.6.3</t>
  </si>
  <si>
    <t>Formula Protected (Total Thermal Energy for Steam (Import-Export))</t>
  </si>
  <si>
    <t>Formula protected [Total thermal energy of all input fuels ( Solid, Liquid and Gaseous) used in power generation including DG Set</t>
  </si>
  <si>
    <t>Formula protected [Total thermal energy of all input fuels ( Solid, Liquid and Gaseous) used in process heating]</t>
  </si>
  <si>
    <t>Formula protected [Total thermal energy  of all input fuels ( Solid, Liquid and Gaseous) used in power generation and process heating]</t>
  </si>
  <si>
    <t>Formula protected ( Gross heat rate of DG set = Total thermal energy used in DG set/ Total annual generation of DG set)</t>
  </si>
  <si>
    <t>Formula protected ( Gross heat rate of Steam Turbine = Total thermal energy used in Steam Turbine / Total annual generation of Steam Turbine)</t>
  </si>
  <si>
    <t>Formula protected ( Gross heat rate of Gas Turbine = Total thermal energy used in Gas Turbine / Total annual generation of Gas Turbine)</t>
  </si>
  <si>
    <t>Formula protected ( Gross Heat Rate of Co-Gen (Extraction cum condensing)=</t>
  </si>
  <si>
    <t>Formula protected ( Gross Heat Rate of Co-Gen(Extraction/BackPressure)=</t>
  </si>
  <si>
    <t>Formula protected ( Weighted Average Heat Rate)=</t>
  </si>
  <si>
    <t>Please provide Performance indicators as follows</t>
  </si>
  <si>
    <t>Please provide Electrical SEC of Caustic Soda in kwh/Tonne</t>
  </si>
  <si>
    <t>Weekly, Monthly, Yearly</t>
  </si>
  <si>
    <t>1) Log book 2) DPR 3) MPR 4) SAP Entry in PP/MM/FI Module 5) Annual Report 6) Daily Power Report 7) Monthly Power report 8) Excise Record</t>
  </si>
  <si>
    <t>1)Operator Shift Register 2 Weighfeeder Reading  3) Weigh Bridge . 4)  Meter Reading</t>
  </si>
  <si>
    <t>Please provide Electrical SEC (Liquified CL) in kwh/Tonne</t>
  </si>
  <si>
    <t xml:space="preserve">Please provide Electrical SEC (Hydrogen Bottled) in kWh/ Lakh SCM </t>
  </si>
  <si>
    <t xml:space="preserve">Please provide Thermal SEC (Caustic Soda Flakes) in kcal/ Tonne </t>
  </si>
  <si>
    <t xml:space="preserve">Please provide Electrical SEC (Caustic Soda Flakes) kWh/ Tonne </t>
  </si>
  <si>
    <t>Coal Quality in CPP (As Fired Basis)</t>
  </si>
  <si>
    <t>Please provide the Ash %  in coal used in CPP</t>
  </si>
  <si>
    <t>Please provide the Moisture %  in coal used in CPP</t>
  </si>
  <si>
    <t>Please provide the Hydrogen %  in coal used in CPP</t>
  </si>
  <si>
    <t>Please provide the GCV value of coal used in CPP</t>
  </si>
  <si>
    <t>Please provide Total Hydrogen Generated (as per plant stiometric ratio) in Lakh NM3</t>
  </si>
  <si>
    <t>Formual Protected (Please provide Total Hydrogen Generated (taking Stiochiometric 280) in Lakh NM3)</t>
  </si>
  <si>
    <t>Please provide Hydrogen used as fuel  in Lakh NM3</t>
  </si>
  <si>
    <t>Please provide Hydrogen bottled in Lakh NM3</t>
  </si>
  <si>
    <t>Please provide Hydrogen vented in Lakh NM3</t>
  </si>
  <si>
    <t>1)Level 2) flow meter 3) Pressure Meter 4) Storage Volume 5) Calculated Sheet for Vented Hydrogen</t>
  </si>
  <si>
    <t>Stoichiometric Ratio (as per plant specifications)</t>
  </si>
  <si>
    <t>L.1</t>
  </si>
  <si>
    <t>Causitc Soda in Tonne (Cell protected )</t>
  </si>
  <si>
    <t>L.2</t>
  </si>
  <si>
    <t>Please provide Chlorine Gas in Tonne</t>
  </si>
  <si>
    <t xml:space="preserve">Production of Chlorine Gas per ton of Caustic Soda </t>
  </si>
  <si>
    <t xml:space="preserve">1)Level 2) flow meter 3) Pressure Meter 4) Storage Volume </t>
  </si>
  <si>
    <t>L.3</t>
  </si>
  <si>
    <t>Please provide Hydrogen Gas in Tonne</t>
  </si>
  <si>
    <t xml:space="preserve">Production of Hydrogen gas per ton of Caustic Soda </t>
  </si>
  <si>
    <t>Miscelleneous Data</t>
  </si>
  <si>
    <t xml:space="preserve">Please provide the Electrical Energy Consumption with list of additional Equipment installed due to Environmental Concern after baseline year in Sheet_ Addl Eqp List-Env. </t>
  </si>
  <si>
    <t xml:space="preserve">List of Equipment to be filled up </t>
  </si>
  <si>
    <t>Daily, Monthly, Annual</t>
  </si>
  <si>
    <t>Energy Meter Readings and Power consumpotion details of each additional equipment installed from 1st Apr to 31st March</t>
  </si>
  <si>
    <t>1) EMS 2) Energy Meter 3) Addition Equipment List with capacity and running load 4) Purchase Order document 5) SAP Data in MM module</t>
  </si>
  <si>
    <t>Please provide the Thermal Energy Consumption with list of additional Equipment installed due to Environmental Concern after baseline year in Sheet_ Addl Eqp List-Env.</t>
  </si>
  <si>
    <t>Solid/Liquid/Gaseous Fuel consumption of each additional equipment installed from 1st Apr to 31st March</t>
  </si>
  <si>
    <t>1) Fuel Flow Meter 2) Weigh Feeder 3) Purchase Order document 4) SAP Data in MM module</t>
  </si>
  <si>
    <t>Biomass/ Alternate Fuel availability (as per Sr. No D.9/D.10/E.6)</t>
  </si>
  <si>
    <t>Please provide the details of repalcement of Bio-mass with fossil fuel due to un-avaialability. This is required in fossil fuel tonnage in terms of equivalent GCV of Bio-mass (Used in Process)</t>
  </si>
  <si>
    <t>Fossil Fuel: Coal/Lignite/Fuel Oil</t>
  </si>
  <si>
    <t xml:space="preserve">1) Authentic Document in relation to Bio-Mass/Alternate Solid Fuel/Alternate Liquid Fuel availability in the region. 2) Test Certificate of Bio-mass from Government Accredited Lab for GCV in Baseline and assessment year 3) Test Certificate of replaced Fossil Fuel GCV </t>
  </si>
  <si>
    <t>Please provide the details of repalcement of Alternate Solid Fuel with fossil fuel due to un-avaialability.  This is required in fossil fuel tonnage in terms of equivalent GCV of Alternate Solid Fuel (Used in Process)</t>
  </si>
  <si>
    <t>Please provide the details of repalcement of Alternate Liquid Fuel with fossil fuel due to un-avaialability.  This is required in fossil fuel tonnage in terms of equivalent GCV of Alternate Liquid Fuel (Used in Process)</t>
  </si>
  <si>
    <t>Please provide the Electrical Energy Consumption with list of Project Activites and energy consumed during project activities treated as Construction phase in Lakh kwh</t>
  </si>
  <si>
    <t>Energy Meter Readings of each project activity  with list of equipment installed under each activity from 1st Apr to 31st March</t>
  </si>
  <si>
    <t>1) EMS 2) Energy Meter 3) Addition Equipment List with capacity and running load  3) Purchase Order document 4) SAP Data in MM module</t>
  </si>
  <si>
    <t>Please provide the Thermal Energy Consumption with list of Project Activites and energy consumed during project activities treated as Construction phase in Million kcal converted from different fuel</t>
  </si>
  <si>
    <t>Solid/Liquid/Gaseous Fuel consumption of each project activity with list of equipment under each activity installed from 1st Apr to 31st March</t>
  </si>
  <si>
    <t xml:space="preserve">Please provide the electrical energy consumed in Lakh kWh during its commissioning till it attains 70% of the new line capacity utilisation </t>
  </si>
  <si>
    <t>1) Rated Capacity of new Process/line from OEM 2) Energy Meter Readings and Power Consumption record of process/line  with list of equipment installed from 1st Apr to 31st March</t>
  </si>
  <si>
    <t>1) EMS 2) Energy Meter 3) Addition Equipment List with capacity and running load</t>
  </si>
  <si>
    <t>Please provide the thermal energy consumed in Million kcal during its commissioning till it attains 70% of the new line capacity utilisation. The energy is calculated after converting from the different fuel GCV used in the new process/line</t>
  </si>
  <si>
    <t>1) Rated Capacity of new Process/line from OEM 2) Thermal Energy Consumption record with list of equipment  from DPR/Log book/SAP Entry in PP module</t>
  </si>
  <si>
    <t>1) Fuel Flow Meter 2) Weigh Feeder</t>
  </si>
  <si>
    <t>Please provide the Caustic Soda lye production during its commissioning up to 70% of new line/process capacity utilisation in Tonnes</t>
  </si>
  <si>
    <t>1) Rated Capacity of new Process/line from OEM 2) Production record from DPR/Log book/SAP Entry in PP module</t>
  </si>
  <si>
    <t xml:space="preserve">1) Weigh Feeder </t>
  </si>
  <si>
    <t>Please provide the Caustic Soda flakes production during its commissioning up to 70% of new line/process capacity utilisation in Tonnes</t>
  </si>
  <si>
    <t xml:space="preserve">1) Record/Document from SAP Entry/Log Book Entry/DPR/MPR </t>
  </si>
  <si>
    <t>Operator's Shift Register</t>
  </si>
  <si>
    <t>Please provide the date of achieving 70% capacity utilisation of new process/line</t>
  </si>
  <si>
    <t>1) Rated Capacity of new unit from OEM 2) Energy Meter Readings and Power Consumption record of unit  from external source with list of equipment installed from 1st Apr to 31st March</t>
  </si>
  <si>
    <t>Please provide the Electrical Energy consumed in Lakh kWh from external source during its commissioning till it attains 70% of the new unit capacity utilisation in Power generation</t>
  </si>
  <si>
    <t xml:space="preserve">1) Rated Caapcity of new unit from OEM 2) Thermal Energy Consumption record with list of equipment  from DPR/Log book/SAP Entry </t>
  </si>
  <si>
    <t>Please provide the thermal energy consumed in Million kcal during its commissioning till it attains 70% of the new unit capacity utilisation. The energy is calculated after converting from the different fuel GCV used in the new unit  in Power generation</t>
  </si>
  <si>
    <t>Please provide Net Electricity Generation till new Line/Unit attains 70% Capacity Utilization in Power Generation/Co-Gen</t>
  </si>
  <si>
    <t>1)Record/document from SAP entry 2) Log book DPR/MPR</t>
  </si>
  <si>
    <t>1)EMS 2) Energy Meter</t>
  </si>
  <si>
    <t>Please provide Steam Generation till new Line/Unit attains 70% Capacity Utilization in Power Generation/Co-Gen</t>
  </si>
  <si>
    <t>Please provide the date of achieving 70% capacity utilisation of new unit.</t>
  </si>
  <si>
    <t>Please provide the Electrical Energy Consumption with list of unforeseen circumstances consumed in Lakh kWh claimed for Normalisation</t>
  </si>
  <si>
    <t>Unforeseen Circumstances: Situation not under direct or indirect control of pLant management</t>
  </si>
  <si>
    <t>1) Relevent document on Unforeseen Circumstances beyond the control of plant 2) Energy Meter Readings and Power Consumption during the said period of unforeseen circumstances</t>
  </si>
  <si>
    <t>Please provide the Thermal Energy Consumption with list of unforeseen circumstances consumed in Million kcal claimed for Normalisation</t>
  </si>
  <si>
    <t xml:space="preserve">1) Relevant document on Unforeseen Circumstances beyond the control of plant 2) Thermal Energy Consumption record during the said period of unforeseen circumstances  from DPR/Log book/SAP Entry </t>
  </si>
  <si>
    <t>Please select from drop down list on availability of documents for Hydrogen Mix Normalisation</t>
  </si>
  <si>
    <t>Please select from drop down list on availability of documents for Fuel Quality in CPP &amp; Co-Gen Normalisation</t>
  </si>
  <si>
    <t>Please select from drop down list on availability of documents for CPP PLF Normalisation</t>
  </si>
  <si>
    <t>Please select from drop down list on availability of documents for Power Mix Normalisation</t>
  </si>
  <si>
    <t>Please select from drop down list on availability of documents for Product Mix Normalisation</t>
  </si>
  <si>
    <t>Please provide Capacity Utilization   (Quaterly) for Current Year</t>
  </si>
  <si>
    <t>Please provide Total Energy Consumption ( Cell Power + Aux Power) in Lakh kWh</t>
  </si>
  <si>
    <t xml:space="preserve">1) Log Book 2) Sectional meter reading </t>
  </si>
  <si>
    <t>Please provide Total Auxilliary Power Consumption in Lakh kWh</t>
  </si>
  <si>
    <t>Please provide Auxilliary Power Consumption in brine section in Lakh kWh</t>
  </si>
  <si>
    <t>Please provide Total Caustic Soda Production ( 100% basis) in Tonne</t>
  </si>
  <si>
    <t>Please provide Specific Energy Consumption of Caustic Soda Lye in kwh/Tonne</t>
  </si>
  <si>
    <t>Please provide Time of membrane change in MM/YYYY format</t>
  </si>
  <si>
    <t>1) Purchase order 2) Stock register 3) Commission report 4)Log book 5) DPR/MPR</t>
  </si>
  <si>
    <t>Please provide Current Density maintained on quaterly basis</t>
  </si>
  <si>
    <t>1) Log Book 2)DPR 3)MPR 4) DCS/CCR SCADA Trend</t>
  </si>
  <si>
    <t>Meter Reading</t>
  </si>
  <si>
    <t>Please provide Membrane Change (Complete Electrolyzer)</t>
  </si>
  <si>
    <t>Please Provide the date of coating for Anode</t>
  </si>
  <si>
    <t>1) Contract Doc 2) DPR 3)MPR 4) SAP Entry</t>
  </si>
  <si>
    <t>1) Stock Register</t>
  </si>
  <si>
    <t>Please Provide the date of coating for Cathode</t>
  </si>
  <si>
    <t>Please provide Guaranteed Specifications documents in pdf</t>
  </si>
  <si>
    <t>1) Guaranteed Specific Document</t>
  </si>
  <si>
    <t>Please provide Investement made to achieve saving</t>
  </si>
  <si>
    <t>Total Investment in Energy Saving Projects in PAT cycle ( 3 yrs is to be provided) for Year 4</t>
  </si>
  <si>
    <t>Financial Audited Annual Report</t>
  </si>
  <si>
    <t>Details of Energy Saving Projects</t>
  </si>
  <si>
    <t>Please provide Thermal Saving Achieved during the year in following terms</t>
  </si>
  <si>
    <t>Energy Saving Calculation documnets</t>
  </si>
  <si>
    <t>Please provide  energgy savings in Liquid Fuel (FO/HSD/LDO/LSHS/HSHS etc)</t>
  </si>
  <si>
    <t>Please provide  energgy savings in Gaseous Fuel</t>
  </si>
  <si>
    <t>Please provide  Electrical energy saving achieved during the year</t>
  </si>
  <si>
    <t xml:space="preserve">Compulsory to attach yearwise Plant's  Process Flow Diagram </t>
  </si>
  <si>
    <t>Please provide the PFD for baseline as well as for assessment year</t>
  </si>
  <si>
    <t>It is mandatory to fill data in all fields of the Excel Sheets- General Information, Form Sc, Annex Addl Eqp List-Env, Annex Project Activities List</t>
  </si>
  <si>
    <t>Please fill the data as per colour coding provided at the bottom of Form Sc</t>
  </si>
  <si>
    <t>ii) Registration No (As provided by BEE)</t>
  </si>
  <si>
    <t>2 (i)</t>
  </si>
  <si>
    <t>2(ii)</t>
  </si>
  <si>
    <t xml:space="preserve">Year of Establishment </t>
  </si>
  <si>
    <t>Registration No (As provided by BEE)</t>
  </si>
  <si>
    <t>Signature:-</t>
  </si>
  <si>
    <t>Pro-forma in which the details to be furnished</t>
  </si>
  <si>
    <t>(1)</t>
  </si>
  <si>
    <t>(2)</t>
  </si>
  <si>
    <t>(3)</t>
  </si>
  <si>
    <t>Item</t>
  </si>
  <si>
    <r>
      <t xml:space="preserve">Complete address of DCs Unit location </t>
    </r>
    <r>
      <rPr>
        <b/>
        <sz val="11"/>
        <color rgb="FF000000"/>
        <rFont val="Cambria"/>
        <family val="1"/>
      </rPr>
      <t>(including Chief Executive's name &amp; designation)</t>
    </r>
    <r>
      <rPr>
        <sz val="11"/>
        <color rgb="FF000000"/>
        <rFont val="Cambria"/>
        <family val="1"/>
      </rPr>
      <t xml:space="preserve"> with mobile, telephone, fax nos. &amp; e-mail.</t>
    </r>
  </si>
  <si>
    <r>
      <t>Sa</t>
    </r>
    <r>
      <rPr>
        <vertAlign val="subscript"/>
        <sz val="11"/>
        <color indexed="8"/>
        <rFont val="Cambria"/>
        <family val="1"/>
      </rPr>
      <t>1</t>
    </r>
  </si>
  <si>
    <r>
      <t>Sa</t>
    </r>
    <r>
      <rPr>
        <vertAlign val="subscript"/>
        <sz val="11"/>
        <color indexed="8"/>
        <rFont val="Cambria"/>
        <family val="1"/>
      </rPr>
      <t>2</t>
    </r>
  </si>
  <si>
    <r>
      <t>Se</t>
    </r>
    <r>
      <rPr>
        <vertAlign val="subscript"/>
        <sz val="11"/>
        <color indexed="8"/>
        <rFont val="Cambria"/>
        <family val="1"/>
      </rPr>
      <t>1</t>
    </r>
  </si>
  <si>
    <r>
      <t>Se</t>
    </r>
    <r>
      <rPr>
        <vertAlign val="subscript"/>
        <sz val="11"/>
        <color indexed="8"/>
        <rFont val="Cambria"/>
        <family val="1"/>
      </rPr>
      <t>2</t>
    </r>
  </si>
  <si>
    <r>
      <t>Sg</t>
    </r>
    <r>
      <rPr>
        <vertAlign val="subscript"/>
        <sz val="11"/>
        <color indexed="8"/>
        <rFont val="Cambria"/>
        <family val="1"/>
      </rPr>
      <t>1</t>
    </r>
  </si>
  <si>
    <r>
      <t>Sg</t>
    </r>
    <r>
      <rPr>
        <vertAlign val="subscript"/>
        <sz val="11"/>
        <color indexed="8"/>
        <rFont val="Cambria"/>
        <family val="1"/>
      </rPr>
      <t>2</t>
    </r>
  </si>
  <si>
    <r>
      <t>Sg</t>
    </r>
    <r>
      <rPr>
        <vertAlign val="subscript"/>
        <sz val="11"/>
        <color indexed="8"/>
        <rFont val="Cambria"/>
        <family val="1"/>
      </rPr>
      <t>3</t>
    </r>
  </si>
  <si>
    <r>
      <t>Sg</t>
    </r>
    <r>
      <rPr>
        <vertAlign val="subscript"/>
        <sz val="11"/>
        <color indexed="8"/>
        <rFont val="Cambria"/>
        <family val="1"/>
      </rPr>
      <t>4</t>
    </r>
  </si>
  <si>
    <t>G.1+G.2</t>
  </si>
  <si>
    <t>Baseline Normalisation</t>
  </si>
  <si>
    <t>Energy to be subtracted w.r.t. Fuel Quality in CPP</t>
  </si>
  <si>
    <t>C.2.6.1(vii)*C.2.6.1(x)-C.2.6.1(xiii)*C.2.6.1(xiv)-C.2.6.1(Xvii)*C.2.6.1(xviii)*1000/(B4.2/100)*C.2.6.1(iii)*10^5</t>
  </si>
  <si>
    <r>
      <t>Please provide</t>
    </r>
    <r>
      <rPr>
        <b/>
        <sz val="9"/>
        <color theme="1"/>
        <rFont val="Cambria"/>
        <family val="1"/>
      </rPr>
      <t xml:space="preserve"> </t>
    </r>
    <r>
      <rPr>
        <sz val="9"/>
        <color theme="1"/>
        <rFont val="Cambria"/>
        <family val="1"/>
      </rPr>
      <t>Hydrogen used for other products in Lakh NM3</t>
    </r>
  </si>
  <si>
    <t>Please provide installed capacity of all the Units in MW.</t>
  </si>
  <si>
    <t>Please provide gross unit generation of all the Units in Lakh kWh.</t>
  </si>
  <si>
    <t>Please provide Installed Capacity of all the Units in MW.</t>
  </si>
  <si>
    <t>1) OEM document for capacity 2) Rating plate of Generator</t>
  </si>
  <si>
    <t>1) Capacity Enhancement document 2) R&amp;M document</t>
  </si>
  <si>
    <t>1) Daily Power Report 2) Monthly Power Report 3) CPP main energy meter reading record 4) Energy Management System data</t>
  </si>
  <si>
    <t>1) PG test document</t>
  </si>
  <si>
    <t>1) Daily Generation Report 2) Monthly Generation Report 3) Energy Management System data</t>
  </si>
  <si>
    <t>1) Break down report 3) Operators Shift Register</t>
  </si>
  <si>
    <t>1) Daily Generation Report 2) Monthly Generation Report 3) DCS/SCADA Records</t>
  </si>
  <si>
    <t>1) Field Pressure Meter</t>
  </si>
  <si>
    <t>1) Field Temperature Meter</t>
  </si>
  <si>
    <t>1) Makeup water Reading 2) Field Steam Flow meter reading</t>
  </si>
  <si>
    <t>at the header</t>
  </si>
  <si>
    <t>C.1.5/C.1.6</t>
  </si>
  <si>
    <t>Through Co-Generation (Extraction/Back Pressure)/Through Co-Generation (Extraction cum condensing)</t>
  </si>
  <si>
    <t>Formula Protected (Thermal energy used in process)</t>
  </si>
  <si>
    <t>Formula Protected (Thermal energy used in Power)</t>
  </si>
  <si>
    <t>Formula Protected (% of thermal energy in Process)</t>
  </si>
  <si>
    <t>C.1.6(xxiv)</t>
  </si>
  <si>
    <t>Formula Protected (Total % of thermal energy in Process from Cogen)</t>
  </si>
  <si>
    <r>
      <t>Total A</t>
    </r>
    <r>
      <rPr>
        <sz val="12"/>
        <rFont val="Cambria"/>
        <family val="1"/>
      </rPr>
      <t>C Power Consumption in Electrolysers</t>
    </r>
    <r>
      <rPr>
        <b/>
        <sz val="12"/>
        <rFont val="Cambria"/>
        <family val="1"/>
      </rPr>
      <t xml:space="preserve">  </t>
    </r>
  </si>
  <si>
    <t>1) For Normalisation factors, which became applicable due to external factors, authentic documents to be produced by DC for the baseline as well for the assessment year. In absence of these authentic documents, no Normalisation Factor will be applied/Considered. 2) While selecting "No" from the drop down list, the inbuilt calculation automatic treat the Normalisation for particular factor as zero. However, DC needs to submit an undertaking from the Authorised Signatory on non-availability of document</t>
  </si>
  <si>
    <t>Document related to external factor</t>
  </si>
  <si>
    <t>Market Demand</t>
  </si>
  <si>
    <t>1) Calcined Alumina stock record from Calciner Log book (Refinery) 2)SAP entry in SD and FI module 3) SAP entry in PP module 4) Document related to sales impact of market</t>
  </si>
  <si>
    <t>Grid Failure</t>
  </si>
  <si>
    <t>1) SLDC Reference No. for planned Stoppages from respective Substation 2) Log book record of Main Electrical Substation of Plant 3) DPR 4) MPR 5) SAP entry in PM module of Electrical department</t>
  </si>
  <si>
    <t>Raw Material un-availability</t>
  </si>
  <si>
    <t>1) Material Order copy and denial document from Mines owner 2) SAP entry in MM/FI module on raw material order 3) DPR 4) MPR</t>
  </si>
  <si>
    <t>Natural Disaster</t>
  </si>
  <si>
    <t>1) Supporting Authentic document from Local district Administration 2) Kiln Log Sheet 3) Kiln operators Report book 4) DPR 5) MPR</t>
  </si>
  <si>
    <t>Major change in government policy hampering plant's process system</t>
  </si>
  <si>
    <t>1)Government Notification or Statutory order 2) Authentic document from plant on effect of kiln production due to policy change 3) DPR 4) MPR 5) SAP Entry on production change</t>
  </si>
  <si>
    <t>Unforeseen circumstances/Labour Strike/Lockouts/Social Unrest/Riots</t>
  </si>
  <si>
    <t xml:space="preserve">1) Relevent document on Unforeseen Circumstances beyond the control of plant 2) Energy Meter Readings and Power Consumption during the said period of unforeseen circumstances 3) Thermal Energy Consumption record during the said period of unfreseen circumstances  from DPR/Log book/SAP Entry </t>
  </si>
  <si>
    <t>The hard copy/Printouts is to be signed by Authorised signatory, if SAP data is used as documents</t>
  </si>
  <si>
    <t>Abbreviations</t>
  </si>
  <si>
    <t>MPR</t>
  </si>
  <si>
    <t>Monthly Production Report</t>
  </si>
  <si>
    <t>DPR</t>
  </si>
  <si>
    <t>Daily Production Report</t>
  </si>
  <si>
    <t>MM</t>
  </si>
  <si>
    <t>Material Management</t>
  </si>
  <si>
    <t>PP</t>
  </si>
  <si>
    <t>Production and Planning</t>
  </si>
  <si>
    <t>SD</t>
  </si>
  <si>
    <t>Sales and Distribution</t>
  </si>
  <si>
    <t>FI</t>
  </si>
  <si>
    <t>Financial Accounting</t>
  </si>
  <si>
    <t>PM</t>
  </si>
  <si>
    <t>Plant Maintenance</t>
  </si>
  <si>
    <t>EMS</t>
  </si>
  <si>
    <t>T</t>
  </si>
  <si>
    <t>U</t>
  </si>
  <si>
    <t>V</t>
  </si>
  <si>
    <t>Enthalpy/Boiler Efficiency</t>
  </si>
  <si>
    <t>Please Provide HP Steam Energy  in kcal/kg</t>
  </si>
  <si>
    <t>Please Provide LP Steam Energy in kcal/kg</t>
  </si>
  <si>
    <t>HP Steam Energy</t>
  </si>
  <si>
    <t>LP Steam Energy</t>
  </si>
  <si>
    <t>Please fill the Notified Baseline Energy Consumption as per PAT notification in toe/tonne</t>
  </si>
  <si>
    <t>Please Notified Target Energy Consumption as per PAT notification in toe/tonne</t>
  </si>
  <si>
    <t xml:space="preserve">Please provide Boiler Details (For those unit which are using Solid fuels only e.g. Coal/lignite/pet coke etc. need to fill these sections .) </t>
  </si>
  <si>
    <t>For Steam Generation (Boilers 1 to 5 are for process boilers)</t>
  </si>
  <si>
    <t>Please provide Type of boiler e.g………………...</t>
  </si>
  <si>
    <t>Through Steam Turbine/ Generator (For those DCs, who are having fully Condensing system)</t>
  </si>
  <si>
    <t>Please provide the Gross Calorific Value (As Fired Basis/as provided at the time of Baseline) of solid fuel in kcal/kg.</t>
  </si>
  <si>
    <t>Please provide the Quantity generated within the plant in Tonne.</t>
  </si>
  <si>
    <t>Please provide the Quantity generated/purchased within the plant in Tonne.</t>
  </si>
  <si>
    <t xml:space="preserve">Please provide Steam Import/Export details </t>
  </si>
  <si>
    <t>Please select from drop down list on availability of documents for Others Factors Normalisation</t>
  </si>
  <si>
    <r>
      <t>Please provide Total AC Power Consumption in Electrolysers</t>
    </r>
    <r>
      <rPr>
        <b/>
        <sz val="9"/>
        <color theme="1"/>
        <rFont val="Cambria"/>
        <family val="1"/>
      </rPr>
      <t xml:space="preserve">  in Lakh kWh</t>
    </r>
  </si>
  <si>
    <r>
      <t>INSTRUCTION FOR FILLING UP THE FORM-Sc</t>
    </r>
    <r>
      <rPr>
        <b/>
        <sz val="16"/>
        <color theme="0"/>
        <rFont val="Calibri"/>
        <family val="2"/>
      </rPr>
      <t xml:space="preserve"> (Detail of production and Energy Consumption)</t>
    </r>
  </si>
  <si>
    <t xml:space="preserve">I/we undertake that the information supplied in the Form 1 and pro- forma is accurate to the best of my knowledge and the data furnished in Form 1 has been adhered  to the data given in the concerned pro forma. </t>
  </si>
  <si>
    <t>Authorised Signatory and Seal</t>
  </si>
  <si>
    <t>Name of Authorised Signatory</t>
  </si>
  <si>
    <t>Name of the Designated Consumer:</t>
  </si>
  <si>
    <t>C.2.6(vii)*C.2.6(x)-C.2.6(xiii)*C.2.6(xiv)-C.2.6(xvii)*C.2.6(xviii)*1000/B4.2/100)*C.2.6(iii)*10^5</t>
  </si>
  <si>
    <t>Notified Specific Energy Consumption</t>
  </si>
  <si>
    <t>((v) + (vi) + (vii) +(viii)+(ix))x  (iv)</t>
  </si>
  <si>
    <t>(iv)x(iii)x(ii)/1000</t>
  </si>
  <si>
    <t>(v)x(iii)x(ii)/1000</t>
  </si>
  <si>
    <t>(viii)x(ii)/1000</t>
  </si>
  <si>
    <t>Quantity used for Process/material handling / Transportation (Raw material handling , Loco, etc)</t>
  </si>
  <si>
    <t>Quantity used for Process/Transportation, if any</t>
  </si>
  <si>
    <t>(ix)x(iv)x(ii)/1000</t>
  </si>
  <si>
    <t>(iv)x(v)x(ii)/1000</t>
  </si>
  <si>
    <t>(vi)x(iv)x(ii)/1000</t>
  </si>
  <si>
    <t>(ii)x(iv)x(vii)/1000</t>
  </si>
  <si>
    <t>(viii)x(iv)x(ii)/1000</t>
  </si>
  <si>
    <t>E.11</t>
  </si>
  <si>
    <t>E.4.(xiv)</t>
  </si>
  <si>
    <t>F.4.1+E.7+E.8+E.9+E.11+D.9+D.10</t>
  </si>
  <si>
    <t>(9)</t>
  </si>
  <si>
    <t>(24)AY- (22)BY</t>
  </si>
  <si>
    <t>(25)AY-(23)BY</t>
  </si>
  <si>
    <t>(22) X (10) X10</t>
  </si>
  <si>
    <t>(24)AY X (10)AY X 10</t>
  </si>
  <si>
    <t>Hydrogen (Bottled &amp; Sold)</t>
  </si>
  <si>
    <t>Through Gas turbine/Generator/CCGT</t>
  </si>
  <si>
    <t xml:space="preserve">Gaseous fuel Weighted GCV </t>
  </si>
  <si>
    <t xml:space="preserve">Gaseous Fuel consumption </t>
  </si>
  <si>
    <t>Steam Extraction 1 or Steam used in process</t>
  </si>
  <si>
    <t>Steam Extraction 2 or steam used in process</t>
  </si>
  <si>
    <t>Total Thermal energy Input</t>
  </si>
  <si>
    <t>Quantity used for power generation (GG/GT/CCGT)</t>
  </si>
  <si>
    <t>Thermal Energy Used in Power Generation (GG/GT/CCGT)</t>
  </si>
  <si>
    <t>Total Liquid Energy used in Power Generation (GG/GT/CCGT)</t>
  </si>
  <si>
    <t>Gross Heat Rate of CPP (GG/GT/CCGT)</t>
  </si>
  <si>
    <t>LP Steam Quantity Export</t>
  </si>
  <si>
    <t>HP Steam Quantity Export</t>
  </si>
  <si>
    <t>Quantity used for process heating (CCU/CEU or in any other process )</t>
  </si>
  <si>
    <t xml:space="preserve">Baseline Year [BY] </t>
  </si>
  <si>
    <t xml:space="preserve"> [Total Thermal Energy  (Million kcal)+{(Total Electricity purchased from grid (Lakh kWh) X 860)-(Electricity exported (Lakh kWh) X Wt. Heat Rate (kcal/kWh)}/10)]</t>
  </si>
  <si>
    <t xml:space="preserve">kCal/ Tonne </t>
  </si>
  <si>
    <t xml:space="preserve">Baseline Normalization </t>
  </si>
  <si>
    <t>(7.1)</t>
  </si>
  <si>
    <t>Previous Year (2021-2022 )</t>
  </si>
  <si>
    <t>Current Year (2022-23)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</si>
</sst>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
    <numFmt numFmtId="165" formatCode="0.000"/>
    <numFmt numFmtId="166" formatCode="0.0%"/>
    <numFmt numFmtId="167" formatCode="0.0000"/>
    <numFmt numFmtId="168" formatCode="0.000000000000000"/>
  </numFmts>
  <fonts count="99" x14ac:knownFonts="1">
    <font>
      <sz val="11"/>
      <color theme="1"/>
      <name val="Calibri"/>
      <family val="2"/>
      <scheme val="minor"/>
    </font>
    <font>
      <b/>
      <sz val="11"/>
      <color theme="1"/>
      <name val="Calibri"/>
      <family val="2"/>
      <scheme val="minor"/>
    </font>
    <font>
      <u/>
      <sz val="11"/>
      <color theme="10"/>
      <name val="Calibri"/>
      <family val="2"/>
      <scheme val="minor"/>
    </font>
    <font>
      <sz val="11"/>
      <color theme="1"/>
      <name val="Calibri"/>
      <family val="2"/>
    </font>
    <font>
      <b/>
      <sz val="13"/>
      <color theme="1"/>
      <name val="Cambria"/>
      <family val="1"/>
    </font>
    <font>
      <sz val="13"/>
      <color theme="1"/>
      <name val="Cambria"/>
      <family val="1"/>
    </font>
    <font>
      <b/>
      <sz val="18"/>
      <color theme="1"/>
      <name val="Cambria"/>
      <family val="1"/>
    </font>
    <font>
      <b/>
      <sz val="11"/>
      <color theme="1"/>
      <name val="Cambria"/>
      <family val="1"/>
    </font>
    <font>
      <sz val="11"/>
      <color theme="1"/>
      <name val="Cambria"/>
      <family val="1"/>
    </font>
    <font>
      <u/>
      <sz val="11"/>
      <color theme="10"/>
      <name val="Cambria"/>
      <family val="1"/>
    </font>
    <font>
      <sz val="11"/>
      <color theme="1"/>
      <name val="Calibri"/>
      <family val="2"/>
      <scheme val="minor"/>
    </font>
    <font>
      <sz val="11"/>
      <name val="Calibri"/>
      <family val="2"/>
    </font>
    <font>
      <b/>
      <sz val="18"/>
      <color rgb="FF000000"/>
      <name val="Calibri"/>
      <family val="2"/>
    </font>
    <font>
      <b/>
      <sz val="11"/>
      <color rgb="FF000000"/>
      <name val="Calibri"/>
      <family val="2"/>
    </font>
    <font>
      <sz val="11"/>
      <color rgb="FFFF0000"/>
      <name val="Cambria"/>
      <family val="1"/>
    </font>
    <font>
      <b/>
      <i/>
      <sz val="11"/>
      <color theme="1"/>
      <name val="Cambria"/>
      <family val="1"/>
    </font>
    <font>
      <b/>
      <sz val="8"/>
      <color theme="1"/>
      <name val="Cambria"/>
      <family val="1"/>
    </font>
    <font>
      <sz val="11"/>
      <color theme="1"/>
      <name val="Century Gothic"/>
      <family val="2"/>
    </font>
    <font>
      <b/>
      <sz val="22"/>
      <color theme="0"/>
      <name val="Calibri Light"/>
      <family val="1"/>
      <scheme val="major"/>
    </font>
    <font>
      <b/>
      <sz val="18"/>
      <name val="Cambria"/>
      <family val="1"/>
    </font>
    <font>
      <b/>
      <sz val="11"/>
      <name val="Cambria"/>
      <family val="1"/>
    </font>
    <font>
      <sz val="11"/>
      <name val="Cambria"/>
      <family val="1"/>
    </font>
    <font>
      <sz val="11"/>
      <color indexed="8"/>
      <name val="Cambria"/>
      <family val="1"/>
    </font>
    <font>
      <b/>
      <sz val="11"/>
      <color indexed="8"/>
      <name val="Cambria"/>
      <family val="1"/>
    </font>
    <font>
      <sz val="14"/>
      <color theme="1"/>
      <name val="Calibri Light"/>
      <family val="1"/>
      <scheme val="major"/>
    </font>
    <font>
      <b/>
      <sz val="11"/>
      <color theme="1"/>
      <name val="Calibri Light"/>
      <family val="1"/>
      <scheme val="major"/>
    </font>
    <font>
      <sz val="11"/>
      <color theme="1"/>
      <name val="Calibri Light"/>
      <family val="1"/>
      <scheme val="major"/>
    </font>
    <font>
      <sz val="11"/>
      <color rgb="FF000000"/>
      <name val="Calibri Light"/>
      <family val="1"/>
      <scheme val="major"/>
    </font>
    <font>
      <b/>
      <sz val="11"/>
      <color indexed="8"/>
      <name val="Calibri Light"/>
      <family val="1"/>
      <scheme val="major"/>
    </font>
    <font>
      <sz val="11"/>
      <color indexed="8"/>
      <name val="Calibri Light"/>
      <family val="1"/>
      <scheme val="major"/>
    </font>
    <font>
      <sz val="12"/>
      <name val="Calibri Light"/>
      <family val="1"/>
      <scheme val="major"/>
    </font>
    <font>
      <b/>
      <i/>
      <sz val="11"/>
      <color indexed="8"/>
      <name val="Calibri Light"/>
      <family val="1"/>
      <scheme val="major"/>
    </font>
    <font>
      <b/>
      <sz val="11"/>
      <name val="Calibri Light"/>
      <family val="1"/>
      <scheme val="major"/>
    </font>
    <font>
      <b/>
      <sz val="12"/>
      <color indexed="8"/>
      <name val="Calibri Light"/>
      <family val="1"/>
      <scheme val="major"/>
    </font>
    <font>
      <sz val="11"/>
      <color rgb="FFFF0000"/>
      <name val="Calibri Light"/>
      <family val="2"/>
      <scheme val="major"/>
    </font>
    <font>
      <b/>
      <sz val="11"/>
      <color theme="0"/>
      <name val="Calibri"/>
      <family val="2"/>
      <scheme val="minor"/>
    </font>
    <font>
      <b/>
      <sz val="20"/>
      <color theme="0"/>
      <name val="Calibri"/>
      <family val="2"/>
      <scheme val="minor"/>
    </font>
    <font>
      <sz val="11"/>
      <name val="Calibri"/>
      <family val="2"/>
      <scheme val="minor"/>
    </font>
    <font>
      <b/>
      <sz val="11"/>
      <name val="Calibri"/>
      <family val="2"/>
      <scheme val="minor"/>
    </font>
    <font>
      <b/>
      <sz val="12"/>
      <color theme="1"/>
      <name val="Calibri"/>
      <family val="2"/>
      <scheme val="minor"/>
    </font>
    <font>
      <sz val="14"/>
      <color theme="1"/>
      <name val="Cambria"/>
      <family val="1"/>
    </font>
    <font>
      <b/>
      <sz val="11"/>
      <color theme="1"/>
      <name val="Century Gothic"/>
      <family val="2"/>
    </font>
    <font>
      <sz val="11"/>
      <color indexed="8"/>
      <name val="Calibri"/>
      <family val="2"/>
    </font>
    <font>
      <b/>
      <sz val="12"/>
      <color rgb="FF000000"/>
      <name val="Calibri"/>
      <family val="2"/>
    </font>
    <font>
      <b/>
      <sz val="11"/>
      <color indexed="10"/>
      <name val="Cambria"/>
      <family val="1"/>
    </font>
    <font>
      <b/>
      <i/>
      <sz val="11"/>
      <color theme="8" tint="-0.249977111117893"/>
      <name val="Cambria"/>
      <family val="1"/>
    </font>
    <font>
      <b/>
      <sz val="12"/>
      <color theme="1"/>
      <name val="Cambria"/>
      <family val="1"/>
    </font>
    <font>
      <b/>
      <sz val="14"/>
      <color theme="1"/>
      <name val="Calibri"/>
      <family val="2"/>
      <scheme val="minor"/>
    </font>
    <font>
      <b/>
      <sz val="11"/>
      <color theme="1"/>
      <name val="Calibri"/>
      <family val="2"/>
    </font>
    <font>
      <sz val="14"/>
      <color theme="1"/>
      <name val="Calibri"/>
      <family val="2"/>
      <scheme val="minor"/>
    </font>
    <font>
      <sz val="10"/>
      <color theme="1"/>
      <name val="Calibri"/>
      <family val="2"/>
      <scheme val="minor"/>
    </font>
    <font>
      <b/>
      <sz val="11"/>
      <color theme="1"/>
      <name val="Calibri Light"/>
      <family val="2"/>
      <scheme val="major"/>
    </font>
    <font>
      <sz val="11"/>
      <name val="Century Gothic"/>
      <family val="2"/>
    </font>
    <font>
      <b/>
      <i/>
      <sz val="12"/>
      <color rgb="FFFF0000"/>
      <name val="Calibri Light"/>
      <family val="1"/>
      <scheme val="major"/>
    </font>
    <font>
      <b/>
      <i/>
      <sz val="12"/>
      <color rgb="FFFF0000"/>
      <name val="Cambria"/>
      <family val="1"/>
    </font>
    <font>
      <i/>
      <sz val="12"/>
      <color rgb="FFFF0000"/>
      <name val="Calibri Light"/>
      <family val="1"/>
      <scheme val="major"/>
    </font>
    <font>
      <b/>
      <i/>
      <sz val="12"/>
      <name val="Calibri Light"/>
      <family val="1"/>
      <scheme val="major"/>
    </font>
    <font>
      <u/>
      <sz val="11"/>
      <color theme="10"/>
      <name val="Calibri"/>
      <family val="2"/>
    </font>
    <font>
      <sz val="11"/>
      <color theme="0"/>
      <name val="Calibri"/>
      <family val="2"/>
      <scheme val="minor"/>
    </font>
    <font>
      <b/>
      <sz val="18"/>
      <color theme="0"/>
      <name val="Calibri"/>
      <family val="2"/>
    </font>
    <font>
      <sz val="18"/>
      <color theme="0"/>
      <name val="Calibri Light"/>
      <family val="1"/>
      <scheme val="major"/>
    </font>
    <font>
      <b/>
      <sz val="12"/>
      <color theme="0"/>
      <name val="Calibri"/>
      <family val="2"/>
      <scheme val="minor"/>
    </font>
    <font>
      <sz val="14"/>
      <color theme="0"/>
      <name val="Cambria"/>
      <family val="1"/>
    </font>
    <font>
      <sz val="18"/>
      <color theme="0"/>
      <name val="Calibri"/>
      <family val="2"/>
      <scheme val="minor"/>
    </font>
    <font>
      <sz val="9"/>
      <color theme="1"/>
      <name val="Calibri"/>
      <family val="2"/>
      <scheme val="minor"/>
    </font>
    <font>
      <b/>
      <sz val="20"/>
      <color theme="0"/>
      <name val="Cambria"/>
      <family val="1"/>
    </font>
    <font>
      <b/>
      <sz val="18"/>
      <color theme="0"/>
      <name val="Cambria"/>
      <family val="1"/>
    </font>
    <font>
      <b/>
      <sz val="16"/>
      <color theme="0"/>
      <name val="Calibri Light"/>
      <family val="1"/>
      <scheme val="major"/>
    </font>
    <font>
      <b/>
      <sz val="16"/>
      <color theme="1"/>
      <name val="Calibri Light"/>
      <family val="1"/>
      <scheme val="major"/>
    </font>
    <font>
      <b/>
      <sz val="14"/>
      <color theme="1"/>
      <name val="Calibri Light"/>
      <family val="1"/>
      <scheme val="major"/>
    </font>
    <font>
      <b/>
      <sz val="12"/>
      <color theme="1"/>
      <name val="Calibri Light"/>
      <family val="1"/>
      <scheme val="major"/>
    </font>
    <font>
      <b/>
      <sz val="10"/>
      <color theme="1"/>
      <name val="Cambria"/>
      <family val="1"/>
    </font>
    <font>
      <b/>
      <sz val="12"/>
      <color rgb="FF000000"/>
      <name val="Cambria"/>
      <family val="1"/>
    </font>
    <font>
      <sz val="11"/>
      <color rgb="FF000000"/>
      <name val="Cambria"/>
      <family val="1"/>
    </font>
    <font>
      <b/>
      <sz val="11"/>
      <color rgb="FF000000"/>
      <name val="Cambria"/>
      <family val="1"/>
    </font>
    <font>
      <vertAlign val="subscript"/>
      <sz val="11"/>
      <color indexed="8"/>
      <name val="Cambria"/>
      <family val="1"/>
    </font>
    <font>
      <b/>
      <i/>
      <sz val="10"/>
      <color rgb="FFFF0000"/>
      <name val="Cambria"/>
      <family val="1"/>
    </font>
    <font>
      <sz val="9"/>
      <color theme="1"/>
      <name val="Calibri"/>
      <family val="2"/>
    </font>
    <font>
      <b/>
      <sz val="9"/>
      <color theme="1"/>
      <name val="Calibri"/>
      <family val="2"/>
    </font>
    <font>
      <sz val="9"/>
      <color theme="1"/>
      <name val="Calibri Light"/>
      <family val="1"/>
      <scheme val="major"/>
    </font>
    <font>
      <b/>
      <sz val="9"/>
      <color theme="1"/>
      <name val="Calibri Light"/>
      <family val="2"/>
      <scheme val="major"/>
    </font>
    <font>
      <b/>
      <sz val="9"/>
      <color theme="1"/>
      <name val="Calibri"/>
      <family val="2"/>
      <scheme val="minor"/>
    </font>
    <font>
      <sz val="9"/>
      <color theme="1"/>
      <name val="Cambria"/>
      <family val="1"/>
    </font>
    <font>
      <b/>
      <sz val="9"/>
      <color theme="1"/>
      <name val="Cambria"/>
      <family val="1"/>
    </font>
    <font>
      <sz val="12"/>
      <name val="Cambria"/>
      <family val="1"/>
    </font>
    <font>
      <b/>
      <sz val="12"/>
      <name val="Cambria"/>
      <family val="1"/>
    </font>
    <font>
      <sz val="11"/>
      <color indexed="8"/>
      <name val="Calibri Light"/>
      <family val="2"/>
      <scheme val="major"/>
    </font>
    <font>
      <sz val="9"/>
      <color theme="1"/>
      <name val="Century Gothic"/>
      <family val="2"/>
    </font>
    <font>
      <b/>
      <sz val="16"/>
      <color theme="0"/>
      <name val="Calibri"/>
      <family val="2"/>
      <scheme val="minor"/>
    </font>
    <font>
      <b/>
      <sz val="16"/>
      <color theme="0"/>
      <name val="Calibri"/>
      <family val="2"/>
    </font>
    <font>
      <b/>
      <sz val="11"/>
      <color rgb="FF000000"/>
      <name val="Calibri Light"/>
      <family val="1"/>
      <scheme val="major"/>
    </font>
    <font>
      <b/>
      <sz val="10"/>
      <color rgb="FF000000"/>
      <name val="Calibri Light"/>
      <family val="1"/>
      <scheme val="major"/>
    </font>
    <font>
      <sz val="11"/>
      <color rgb="FF00B050"/>
      <name val="Cambria"/>
      <family val="1"/>
    </font>
    <font>
      <sz val="11"/>
      <color rgb="FF00B050"/>
      <name val="Century Gothic"/>
      <family val="2"/>
    </font>
    <font>
      <sz val="10"/>
      <name val="Calibri"/>
      <family val="2"/>
    </font>
    <font>
      <sz val="10"/>
      <name val="Cambria"/>
      <family val="1"/>
    </font>
    <font>
      <b/>
      <i/>
      <sz val="11"/>
      <name val="Cambria"/>
      <family val="1"/>
    </font>
    <font>
      <b/>
      <sz val="11"/>
      <name val="Calibri"/>
      <family val="2"/>
    </font>
    <font>
      <b/>
      <sz val="11"/>
      <name val="Century Gothic"/>
      <family val="2"/>
    </font>
  </fonts>
  <fills count="32">
    <fill>
      <patternFill patternType="none"/>
    </fill>
    <fill>
      <patternFill patternType="gray125"/>
    </fill>
    <fill>
      <patternFill patternType="solid">
        <fgColor theme="2" tint="-9.9978637043366805E-2"/>
        <bgColor indexed="64"/>
      </patternFill>
    </fill>
    <fill>
      <patternFill patternType="solid">
        <fgColor theme="3" tint="0.79998168889431442"/>
        <bgColor indexed="64"/>
      </patternFill>
    </fill>
    <fill>
      <patternFill patternType="solid">
        <fgColor theme="0"/>
        <bgColor indexed="64"/>
      </patternFill>
    </fill>
    <fill>
      <patternFill patternType="solid">
        <fgColor indexed="18"/>
        <bgColor indexed="64"/>
      </patternFill>
    </fill>
    <fill>
      <patternFill patternType="solid">
        <fgColor rgb="FFF2F2F2"/>
        <bgColor rgb="FF000000"/>
      </patternFill>
    </fill>
    <fill>
      <patternFill patternType="solid">
        <fgColor rgb="FFFFFF00"/>
        <bgColor indexed="64"/>
      </patternFill>
    </fill>
    <fill>
      <patternFill patternType="solid">
        <fgColor theme="5"/>
        <bgColor indexed="64"/>
      </patternFill>
    </fill>
    <fill>
      <patternFill patternType="solid">
        <fgColor theme="5" tint="0.79998168889431442"/>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5" tint="0.39997558519241921"/>
        <bgColor indexed="64"/>
      </patternFill>
    </fill>
    <fill>
      <patternFill patternType="solid">
        <fgColor theme="4" tint="0.79998168889431442"/>
        <bgColor indexed="64"/>
      </patternFill>
    </fill>
    <fill>
      <patternFill patternType="solid">
        <fgColor rgb="FF92D050"/>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7"/>
        <bgColor indexed="64"/>
      </patternFill>
    </fill>
    <fill>
      <patternFill patternType="solid">
        <fgColor theme="9" tint="0.39997558519241921"/>
        <bgColor indexed="64"/>
      </patternFill>
    </fill>
    <fill>
      <patternFill patternType="solid">
        <fgColor rgb="FFFFC000"/>
        <bgColor indexed="64"/>
      </patternFill>
    </fill>
    <fill>
      <patternFill patternType="solid">
        <fgColor theme="5"/>
        <bgColor rgb="FF000000"/>
      </patternFill>
    </fill>
    <fill>
      <patternFill patternType="solid">
        <fgColor indexed="44"/>
        <bgColor indexed="64"/>
      </patternFill>
    </fill>
    <fill>
      <patternFill patternType="solid">
        <fgColor rgb="FF0070C0"/>
        <bgColor indexed="64"/>
      </patternFill>
    </fill>
    <fill>
      <patternFill patternType="solid">
        <fgColor rgb="FF99CCFF"/>
        <bgColor indexed="64"/>
      </patternFill>
    </fill>
    <fill>
      <patternFill patternType="solid">
        <fgColor rgb="FF002060"/>
        <bgColor indexed="64"/>
      </patternFill>
    </fill>
    <fill>
      <patternFill patternType="solid">
        <fgColor theme="0" tint="-0.249977111117893"/>
        <bgColor indexed="64"/>
      </patternFill>
    </fill>
    <fill>
      <patternFill patternType="solid">
        <fgColor theme="4" tint="-0.249977111117893"/>
        <bgColor indexed="64"/>
      </patternFill>
    </fill>
    <fill>
      <patternFill patternType="solid">
        <fgColor rgb="FFF2F2F2"/>
        <bgColor indexed="64"/>
      </patternFill>
    </fill>
    <fill>
      <patternFill patternType="solid">
        <fgColor theme="7" tint="0.59999389629810485"/>
        <bgColor indexed="64"/>
      </patternFill>
    </fill>
    <fill>
      <patternFill patternType="solid">
        <fgColor rgb="FF002060"/>
        <bgColor rgb="FF000000"/>
      </patternFill>
    </fill>
    <fill>
      <patternFill patternType="solid">
        <fgColor indexed="27"/>
        <bgColor indexed="64"/>
      </patternFill>
    </fill>
  </fills>
  <borders count="5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top/>
      <bottom style="thin">
        <color auto="1"/>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style="medium">
        <color indexed="64"/>
      </top>
      <bottom style="medium">
        <color indexed="64"/>
      </bottom>
      <diagonal/>
    </border>
    <border>
      <left style="medium">
        <color indexed="64"/>
      </left>
      <right/>
      <top/>
      <bottom/>
      <diagonal/>
    </border>
    <border>
      <left style="medium">
        <color indexed="64"/>
      </left>
      <right/>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medium">
        <color indexed="64"/>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style="thin">
        <color indexed="64"/>
      </top>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style="medium">
        <color indexed="64"/>
      </top>
      <bottom style="thin">
        <color indexed="64"/>
      </bottom>
      <diagonal/>
    </border>
    <border>
      <left/>
      <right style="thin">
        <color indexed="64"/>
      </right>
      <top/>
      <bottom style="thin">
        <color indexed="64"/>
      </bottom>
      <diagonal/>
    </border>
    <border>
      <left style="thin">
        <color indexed="64"/>
      </left>
      <right/>
      <top style="medium">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5">
    <xf numFmtId="0" fontId="0" fillId="0" borderId="0"/>
    <xf numFmtId="0" fontId="2" fillId="0" borderId="0" applyNumberFormat="0" applyFill="0" applyBorder="0" applyAlignment="0" applyProtection="0"/>
    <xf numFmtId="9" fontId="10" fillId="0" borderId="0" applyFont="0" applyFill="0" applyBorder="0" applyAlignment="0" applyProtection="0"/>
    <xf numFmtId="9" fontId="42" fillId="0" borderId="0" applyFont="0" applyFill="0" applyBorder="0" applyAlignment="0" applyProtection="0"/>
    <xf numFmtId="0" fontId="57" fillId="0" borderId="0" applyNumberFormat="0" applyFill="0" applyBorder="0" applyAlignment="0" applyProtection="0">
      <alignment vertical="top"/>
      <protection locked="0"/>
    </xf>
  </cellStyleXfs>
  <cellXfs count="1177">
    <xf numFmtId="0" fontId="0" fillId="0" borderId="0" xfId="0"/>
    <xf numFmtId="0" fontId="0" fillId="0" borderId="1" xfId="0" applyBorder="1"/>
    <xf numFmtId="0" fontId="5" fillId="0" borderId="0" xfId="0" applyFont="1" applyAlignment="1">
      <alignment vertical="center"/>
    </xf>
    <xf numFmtId="0" fontId="4" fillId="0" borderId="0" xfId="0" applyFont="1" applyAlignment="1">
      <alignment horizontal="center" vertical="center" wrapText="1"/>
    </xf>
    <xf numFmtId="0" fontId="5" fillId="0" borderId="0" xfId="0" applyFont="1" applyAlignment="1">
      <alignment horizontal="left" vertical="center"/>
    </xf>
    <xf numFmtId="0" fontId="5" fillId="0" borderId="0" xfId="0" applyFont="1" applyAlignment="1">
      <alignment horizontal="center" vertical="center"/>
    </xf>
    <xf numFmtId="0" fontId="1" fillId="0" borderId="0" xfId="0" applyFont="1" applyAlignment="1">
      <alignment horizontal="center"/>
    </xf>
    <xf numFmtId="0" fontId="13" fillId="6" borderId="1" xfId="0" applyFont="1" applyFill="1" applyBorder="1" applyAlignment="1">
      <alignment horizontal="left" vertical="center"/>
    </xf>
    <xf numFmtId="0" fontId="3" fillId="0" borderId="1" xfId="0" applyFont="1" applyBorder="1" applyAlignment="1">
      <alignment horizontal="left" vertical="center"/>
    </xf>
    <xf numFmtId="2" fontId="3" fillId="0" borderId="1" xfId="0" applyNumberFormat="1" applyFont="1" applyBorder="1" applyAlignment="1">
      <alignment horizontal="center"/>
    </xf>
    <xf numFmtId="0" fontId="3" fillId="0" borderId="1" xfId="0" applyFont="1" applyBorder="1" applyAlignment="1">
      <alignment horizontal="left" vertical="center" wrapText="1"/>
    </xf>
    <xf numFmtId="0" fontId="1" fillId="0" borderId="0" xfId="0" applyFont="1"/>
    <xf numFmtId="0" fontId="8" fillId="0" borderId="13" xfId="0" applyFont="1" applyBorder="1" applyAlignment="1" applyProtection="1">
      <alignment horizontal="center" vertical="center"/>
      <protection locked="0"/>
    </xf>
    <xf numFmtId="0" fontId="8" fillId="0" borderId="1" xfId="0" applyFont="1" applyBorder="1" applyAlignment="1" applyProtection="1">
      <alignment vertical="center" wrapText="1"/>
      <protection locked="0"/>
    </xf>
    <xf numFmtId="0" fontId="8" fillId="0" borderId="1" xfId="0" applyFont="1" applyBorder="1" applyAlignment="1" applyProtection="1">
      <alignment horizontal="center" vertical="center"/>
      <protection locked="0"/>
    </xf>
    <xf numFmtId="0" fontId="15" fillId="0" borderId="1" xfId="0" applyFont="1" applyBorder="1" applyAlignment="1" applyProtection="1">
      <alignment vertical="center" wrapText="1"/>
      <protection locked="0"/>
    </xf>
    <xf numFmtId="0" fontId="8" fillId="0" borderId="4" xfId="0" applyFont="1" applyBorder="1" applyAlignment="1" applyProtection="1">
      <alignment horizontal="center" vertical="center"/>
      <protection locked="0"/>
    </xf>
    <xf numFmtId="0" fontId="7" fillId="0" borderId="1" xfId="0" applyFont="1" applyBorder="1" applyAlignment="1">
      <alignment horizontal="center" vertical="center"/>
    </xf>
    <xf numFmtId="0" fontId="7" fillId="4" borderId="1" xfId="0" applyFont="1" applyFill="1" applyBorder="1" applyAlignment="1">
      <alignment horizontal="center" vertical="center" wrapText="1"/>
    </xf>
    <xf numFmtId="0" fontId="8" fillId="4" borderId="2" xfId="0" applyFont="1" applyFill="1" applyBorder="1" applyAlignment="1" applyProtection="1">
      <alignment horizontal="center" vertical="center" wrapText="1"/>
      <protection locked="0"/>
    </xf>
    <xf numFmtId="0" fontId="17" fillId="0" borderId="0" xfId="0" applyFont="1" applyAlignment="1">
      <alignment vertical="center"/>
    </xf>
    <xf numFmtId="0" fontId="21" fillId="0" borderId="13" xfId="0" applyFont="1" applyBorder="1" applyAlignment="1">
      <alignment horizontal="center" vertical="center" wrapText="1"/>
    </xf>
    <xf numFmtId="0" fontId="21" fillId="0" borderId="13" xfId="0" applyFont="1" applyBorder="1" applyAlignment="1">
      <alignment vertical="center" wrapText="1"/>
    </xf>
    <xf numFmtId="0" fontId="21" fillId="0" borderId="1" xfId="0" applyFont="1" applyBorder="1" applyAlignment="1">
      <alignment horizontal="left" vertical="center" wrapText="1"/>
    </xf>
    <xf numFmtId="0" fontId="21" fillId="0" borderId="1" xfId="0" applyFont="1" applyBorder="1" applyAlignment="1">
      <alignment horizontal="center" vertical="center" wrapText="1"/>
    </xf>
    <xf numFmtId="2" fontId="21" fillId="0" borderId="1" xfId="0" applyNumberFormat="1" applyFont="1" applyBorder="1" applyAlignment="1">
      <alignment horizontal="center" vertical="center" wrapText="1"/>
    </xf>
    <xf numFmtId="0" fontId="20" fillId="0" borderId="13" xfId="0" applyFont="1" applyBorder="1" applyAlignment="1">
      <alignment horizontal="center" vertical="center" wrapText="1"/>
    </xf>
    <xf numFmtId="0" fontId="22" fillId="0" borderId="1" xfId="0" applyFont="1" applyBorder="1" applyAlignment="1">
      <alignment horizontal="left" vertical="center" wrapText="1"/>
    </xf>
    <xf numFmtId="0" fontId="20" fillId="3" borderId="29" xfId="0" applyFont="1" applyFill="1" applyBorder="1" applyAlignment="1">
      <alignment horizontal="center" vertical="center" wrapText="1"/>
    </xf>
    <xf numFmtId="0" fontId="21" fillId="0" borderId="8" xfId="0" applyFont="1" applyBorder="1" applyAlignment="1">
      <alignment horizontal="left" vertical="center" wrapText="1"/>
    </xf>
    <xf numFmtId="0" fontId="23" fillId="0" borderId="16" xfId="0" applyFont="1" applyBorder="1" applyAlignment="1">
      <alignment horizontal="center" vertical="center"/>
    </xf>
    <xf numFmtId="0" fontId="23" fillId="0" borderId="0" xfId="0" applyFont="1" applyAlignment="1">
      <alignment horizontal="right" vertical="center"/>
    </xf>
    <xf numFmtId="0" fontId="23" fillId="0" borderId="0" xfId="0" applyFont="1" applyAlignment="1">
      <alignment vertical="center"/>
    </xf>
    <xf numFmtId="0" fontId="23" fillId="0" borderId="0" xfId="0" applyFont="1" applyAlignment="1">
      <alignment horizontal="center" vertical="center"/>
    </xf>
    <xf numFmtId="0" fontId="23" fillId="0" borderId="30" xfId="0" applyFont="1" applyBorder="1" applyAlignment="1">
      <alignment vertical="center"/>
    </xf>
    <xf numFmtId="0" fontId="23" fillId="0" borderId="30" xfId="0" applyFont="1" applyBorder="1" applyAlignment="1">
      <alignment horizontal="right" vertical="center"/>
    </xf>
    <xf numFmtId="0" fontId="23" fillId="0" borderId="0" xfId="0" applyFont="1" applyAlignment="1">
      <alignment horizontal="left" vertical="center"/>
    </xf>
    <xf numFmtId="0" fontId="8" fillId="0" borderId="31" xfId="0" applyFont="1" applyBorder="1" applyAlignment="1">
      <alignment horizontal="center" vertical="center"/>
    </xf>
    <xf numFmtId="0" fontId="8" fillId="0" borderId="21" xfId="0" applyFont="1" applyBorder="1" applyAlignment="1">
      <alignment vertical="center"/>
    </xf>
    <xf numFmtId="0" fontId="8" fillId="0" borderId="21" xfId="0" applyFont="1" applyBorder="1" applyAlignment="1">
      <alignment horizontal="center" vertical="center"/>
    </xf>
    <xf numFmtId="0" fontId="8" fillId="0" borderId="32" xfId="0" applyFont="1" applyBorder="1" applyAlignment="1">
      <alignment vertical="center"/>
    </xf>
    <xf numFmtId="0" fontId="25" fillId="10" borderId="1" xfId="0" applyFont="1" applyFill="1" applyBorder="1" applyAlignment="1">
      <alignment horizontal="center" vertical="top" wrapText="1"/>
    </xf>
    <xf numFmtId="0" fontId="26" fillId="0" borderId="1" xfId="0" applyFont="1" applyBorder="1" applyAlignment="1">
      <alignment horizontal="left" vertical="center"/>
    </xf>
    <xf numFmtId="0" fontId="27" fillId="0" borderId="1" xfId="0" applyFont="1" applyBorder="1" applyAlignment="1">
      <alignment vertical="center" wrapText="1"/>
    </xf>
    <xf numFmtId="2" fontId="26" fillId="0" borderId="1" xfId="0" applyNumberFormat="1" applyFont="1" applyBorder="1" applyAlignment="1">
      <alignment horizontal="center" vertical="center"/>
    </xf>
    <xf numFmtId="0" fontId="26" fillId="0" borderId="1" xfId="0" applyFont="1" applyBorder="1" applyAlignment="1">
      <alignment horizontal="left" vertical="center" wrapText="1"/>
    </xf>
    <xf numFmtId="2" fontId="26" fillId="0" borderId="1" xfId="2" applyNumberFormat="1" applyFont="1" applyBorder="1" applyAlignment="1">
      <alignment horizontal="center" vertical="center"/>
    </xf>
    <xf numFmtId="0" fontId="28" fillId="0" borderId="1" xfId="0" applyFont="1" applyBorder="1" applyAlignment="1">
      <alignment horizontal="center" vertical="center"/>
    </xf>
    <xf numFmtId="0" fontId="26" fillId="0" borderId="1" xfId="0" applyFont="1" applyBorder="1" applyAlignment="1">
      <alignment vertical="center" wrapText="1"/>
    </xf>
    <xf numFmtId="0" fontId="26" fillId="0" borderId="1" xfId="0" applyFont="1" applyBorder="1" applyAlignment="1">
      <alignment horizontal="center" vertical="center" wrapText="1"/>
    </xf>
    <xf numFmtId="0" fontId="26" fillId="0" borderId="1" xfId="0" applyFont="1" applyBorder="1" applyAlignment="1">
      <alignment horizontal="center" vertical="center"/>
    </xf>
    <xf numFmtId="0" fontId="26" fillId="0" borderId="1" xfId="0" applyFont="1" applyBorder="1" applyAlignment="1">
      <alignment vertical="center"/>
    </xf>
    <xf numFmtId="0" fontId="26" fillId="0" borderId="1" xfId="0" applyFont="1" applyBorder="1" applyAlignment="1">
      <alignment horizontal="left" vertical="center" wrapText="1" indent="1"/>
    </xf>
    <xf numFmtId="0" fontId="31" fillId="4" borderId="1" xfId="0" applyFont="1" applyFill="1" applyBorder="1" applyAlignment="1">
      <alignment horizontal="left" vertical="center" wrapText="1" indent="1"/>
    </xf>
    <xf numFmtId="0" fontId="26" fillId="4" borderId="1" xfId="0" applyFont="1" applyFill="1" applyBorder="1" applyAlignment="1">
      <alignment horizontal="center" vertical="center"/>
    </xf>
    <xf numFmtId="0" fontId="32" fillId="4" borderId="1" xfId="0" applyFont="1" applyFill="1" applyBorder="1" applyAlignment="1">
      <alignment horizontal="left" vertical="center" wrapText="1" indent="1"/>
    </xf>
    <xf numFmtId="0" fontId="32" fillId="4" borderId="1" xfId="0" applyFont="1" applyFill="1" applyBorder="1" applyAlignment="1">
      <alignment horizontal="center" vertical="center"/>
    </xf>
    <xf numFmtId="0" fontId="28" fillId="4" borderId="1" xfId="0" applyFont="1" applyFill="1" applyBorder="1" applyAlignment="1">
      <alignment vertical="center" wrapText="1"/>
    </xf>
    <xf numFmtId="0" fontId="28" fillId="4" borderId="1" xfId="0" applyFont="1" applyFill="1" applyBorder="1" applyAlignment="1">
      <alignment horizontal="center" vertical="center"/>
    </xf>
    <xf numFmtId="0" fontId="28" fillId="0" borderId="1" xfId="0" applyFont="1" applyBorder="1" applyAlignment="1">
      <alignment horizontal="center" vertical="top" wrapText="1"/>
    </xf>
    <xf numFmtId="0" fontId="8" fillId="0" borderId="5" xfId="0" applyFont="1" applyBorder="1" applyAlignment="1">
      <alignment vertical="center"/>
    </xf>
    <xf numFmtId="0" fontId="7" fillId="0" borderId="1" xfId="0" applyFont="1" applyBorder="1" applyAlignment="1">
      <alignment vertical="center"/>
    </xf>
    <xf numFmtId="0" fontId="7" fillId="11" borderId="1" xfId="0" applyFont="1" applyFill="1" applyBorder="1" applyAlignment="1">
      <alignment horizontal="left" vertical="center"/>
    </xf>
    <xf numFmtId="0" fontId="0" fillId="0" borderId="1" xfId="0" applyBorder="1" applyAlignment="1">
      <alignment horizontal="center"/>
    </xf>
    <xf numFmtId="0" fontId="0" fillId="0" borderId="0" xfId="0" applyAlignment="1">
      <alignment horizontal="center"/>
    </xf>
    <xf numFmtId="0" fontId="8" fillId="0" borderId="1" xfId="0" applyFont="1" applyBorder="1" applyAlignment="1">
      <alignment vertical="center" wrapText="1"/>
    </xf>
    <xf numFmtId="0" fontId="8" fillId="0" borderId="1" xfId="0" applyFont="1" applyBorder="1" applyAlignment="1">
      <alignment horizontal="left" vertical="center"/>
    </xf>
    <xf numFmtId="0" fontId="1" fillId="3" borderId="1" xfId="0" applyFont="1" applyFill="1" applyBorder="1"/>
    <xf numFmtId="0" fontId="37" fillId="0" borderId="35" xfId="0" applyFont="1" applyBorder="1" applyAlignment="1">
      <alignment horizontal="left" vertical="center" wrapText="1"/>
    </xf>
    <xf numFmtId="166" fontId="0" fillId="0" borderId="0" xfId="2" applyNumberFormat="1" applyFont="1" applyBorder="1"/>
    <xf numFmtId="0" fontId="7" fillId="0" borderId="1" xfId="0" applyFont="1" applyBorder="1" applyAlignment="1">
      <alignment vertical="center" wrapText="1"/>
    </xf>
    <xf numFmtId="0" fontId="7" fillId="0" borderId="1" xfId="0" applyFont="1" applyBorder="1" applyAlignment="1">
      <alignment horizontal="left" vertical="center" wrapText="1"/>
    </xf>
    <xf numFmtId="0" fontId="7" fillId="11" borderId="1" xfId="0" applyFont="1" applyFill="1" applyBorder="1" applyAlignment="1">
      <alignment horizontal="center" vertical="center"/>
    </xf>
    <xf numFmtId="1" fontId="26" fillId="4" borderId="1" xfId="0" applyNumberFormat="1" applyFont="1" applyFill="1" applyBorder="1" applyAlignment="1">
      <alignment horizontal="center" vertical="center"/>
    </xf>
    <xf numFmtId="1" fontId="26" fillId="4" borderId="1" xfId="0" applyNumberFormat="1" applyFont="1" applyFill="1" applyBorder="1" applyAlignment="1">
      <alignment horizontal="center"/>
    </xf>
    <xf numFmtId="1" fontId="28" fillId="0" borderId="1" xfId="0" applyNumberFormat="1" applyFont="1" applyBorder="1" applyAlignment="1">
      <alignment horizontal="center" vertical="top" wrapText="1"/>
    </xf>
    <xf numFmtId="1" fontId="0" fillId="0" borderId="0" xfId="0" applyNumberFormat="1"/>
    <xf numFmtId="1" fontId="21" fillId="0" borderId="1" xfId="0" applyNumberFormat="1" applyFont="1" applyBorder="1" applyAlignment="1">
      <alignment horizontal="center" vertical="center" wrapText="1"/>
    </xf>
    <xf numFmtId="0" fontId="7" fillId="12" borderId="1" xfId="0" applyFont="1" applyFill="1" applyBorder="1" applyAlignment="1">
      <alignment horizontal="center" vertical="center" wrapText="1"/>
    </xf>
    <xf numFmtId="0" fontId="7" fillId="12" borderId="1" xfId="0" applyFont="1" applyFill="1" applyBorder="1" applyAlignment="1">
      <alignment vertical="center" wrapText="1"/>
    </xf>
    <xf numFmtId="0" fontId="8" fillId="0" borderId="1" xfId="0" applyFont="1" applyBorder="1" applyAlignment="1">
      <alignment horizontal="center" vertical="center" wrapText="1"/>
    </xf>
    <xf numFmtId="1" fontId="8" fillId="0" borderId="1" xfId="0" applyNumberFormat="1" applyFont="1" applyBorder="1" applyAlignment="1">
      <alignment horizontal="center" vertical="center" wrapText="1"/>
    </xf>
    <xf numFmtId="0" fontId="7" fillId="10" borderId="1" xfId="0" applyFont="1" applyFill="1" applyBorder="1" applyAlignment="1">
      <alignment horizontal="center" vertical="center" wrapText="1"/>
    </xf>
    <xf numFmtId="0" fontId="7" fillId="10" borderId="1" xfId="0" applyFont="1" applyFill="1" applyBorder="1" applyAlignment="1">
      <alignment vertical="center" wrapText="1"/>
    </xf>
    <xf numFmtId="1" fontId="7" fillId="10" borderId="1" xfId="0" applyNumberFormat="1" applyFont="1" applyFill="1" applyBorder="1" applyAlignment="1">
      <alignment horizontal="center" vertical="center" wrapText="1"/>
    </xf>
    <xf numFmtId="0" fontId="40" fillId="0" borderId="0" xfId="0" applyFont="1" applyAlignment="1">
      <alignment vertical="center"/>
    </xf>
    <xf numFmtId="0" fontId="8" fillId="0" borderId="0" xfId="0" applyFont="1" applyAlignment="1">
      <alignment vertical="center"/>
    </xf>
    <xf numFmtId="0" fontId="17" fillId="0" borderId="1" xfId="0" applyFont="1" applyBorder="1" applyAlignment="1">
      <alignment horizontal="center" vertical="center"/>
    </xf>
    <xf numFmtId="0" fontId="26" fillId="0" borderId="8" xfId="0" applyFont="1" applyBorder="1" applyAlignment="1">
      <alignment vertical="center" wrapText="1"/>
    </xf>
    <xf numFmtId="0" fontId="8" fillId="0" borderId="2" xfId="0" applyFont="1" applyBorder="1" applyAlignment="1" applyProtection="1">
      <alignment horizontal="center" vertical="center" wrapText="1"/>
      <protection locked="0"/>
    </xf>
    <xf numFmtId="1" fontId="29" fillId="11" borderId="1" xfId="0" applyNumberFormat="1" applyFont="1" applyFill="1" applyBorder="1" applyAlignment="1">
      <alignment horizontal="center" vertical="center"/>
    </xf>
    <xf numFmtId="1" fontId="29" fillId="17" borderId="1" xfId="0" applyNumberFormat="1" applyFont="1" applyFill="1" applyBorder="1" applyAlignment="1">
      <alignment horizontal="center" vertical="center"/>
    </xf>
    <xf numFmtId="1" fontId="28" fillId="8" borderId="1" xfId="0" applyNumberFormat="1" applyFont="1" applyFill="1" applyBorder="1" applyAlignment="1">
      <alignment horizontal="center" vertical="center" wrapText="1"/>
    </xf>
    <xf numFmtId="1" fontId="26" fillId="11" borderId="1" xfId="0" applyNumberFormat="1" applyFont="1" applyFill="1" applyBorder="1" applyAlignment="1">
      <alignment horizontal="center" vertical="center"/>
    </xf>
    <xf numFmtId="1" fontId="30" fillId="11" borderId="1" xfId="0" applyNumberFormat="1" applyFont="1" applyFill="1" applyBorder="1" applyAlignment="1">
      <alignment horizontal="center" wrapText="1"/>
    </xf>
    <xf numFmtId="1" fontId="26" fillId="11" borderId="1" xfId="0" applyNumberFormat="1" applyFont="1" applyFill="1" applyBorder="1" applyAlignment="1">
      <alignment horizontal="center"/>
    </xf>
    <xf numFmtId="1" fontId="32" fillId="11" borderId="1" xfId="0" applyNumberFormat="1" applyFont="1" applyFill="1" applyBorder="1" applyAlignment="1">
      <alignment horizontal="center" vertical="center"/>
    </xf>
    <xf numFmtId="1" fontId="32" fillId="11" borderId="1" xfId="0" applyNumberFormat="1" applyFont="1" applyFill="1" applyBorder="1" applyAlignment="1">
      <alignment horizontal="center" vertical="center" wrapText="1"/>
    </xf>
    <xf numFmtId="1" fontId="28" fillId="11" borderId="1" xfId="0" applyNumberFormat="1" applyFont="1" applyFill="1" applyBorder="1" applyAlignment="1">
      <alignment horizontal="center" vertical="center"/>
    </xf>
    <xf numFmtId="0" fontId="12" fillId="0" borderId="1" xfId="0" applyFont="1" applyBorder="1" applyAlignment="1">
      <alignment horizontal="center"/>
    </xf>
    <xf numFmtId="2" fontId="17" fillId="0" borderId="1" xfId="0" applyNumberFormat="1" applyFont="1" applyBorder="1" applyAlignment="1">
      <alignment horizontal="left" vertical="top" wrapText="1"/>
    </xf>
    <xf numFmtId="0" fontId="7" fillId="19" borderId="1" xfId="0" applyFont="1" applyFill="1" applyBorder="1" applyAlignment="1">
      <alignment horizontal="center" vertical="center"/>
    </xf>
    <xf numFmtId="0" fontId="7" fillId="19" borderId="1" xfId="0" applyFont="1" applyFill="1" applyBorder="1" applyAlignment="1">
      <alignment horizontal="left" vertical="center"/>
    </xf>
    <xf numFmtId="2" fontId="7" fillId="0" borderId="1" xfId="0" applyNumberFormat="1" applyFont="1" applyBorder="1" applyAlignment="1">
      <alignment horizontal="center" vertical="center"/>
    </xf>
    <xf numFmtId="0" fontId="7" fillId="11" borderId="4" xfId="0" applyFont="1" applyFill="1" applyBorder="1" applyAlignment="1">
      <alignment horizontal="center" vertical="center"/>
    </xf>
    <xf numFmtId="2" fontId="7" fillId="0" borderId="4" xfId="0" applyNumberFormat="1" applyFont="1" applyBorder="1" applyAlignment="1">
      <alignment horizontal="center" vertical="center"/>
    </xf>
    <xf numFmtId="0" fontId="13" fillId="6" borderId="1" xfId="0" applyFont="1" applyFill="1" applyBorder="1" applyAlignment="1">
      <alignment horizontal="center" vertical="center"/>
    </xf>
    <xf numFmtId="0" fontId="3" fillId="0" borderId="1" xfId="0" applyFont="1" applyBorder="1" applyAlignment="1">
      <alignment horizontal="center" vertical="center"/>
    </xf>
    <xf numFmtId="0" fontId="27" fillId="0" borderId="1" xfId="0" applyFont="1" applyBorder="1" applyAlignment="1">
      <alignment horizontal="center" vertical="center" wrapText="1"/>
    </xf>
    <xf numFmtId="0" fontId="25" fillId="20" borderId="1" xfId="0" applyFont="1" applyFill="1" applyBorder="1" applyAlignment="1">
      <alignment horizontal="center" vertical="center"/>
    </xf>
    <xf numFmtId="0" fontId="25" fillId="20" borderId="1" xfId="0" applyFont="1" applyFill="1" applyBorder="1" applyAlignment="1">
      <alignment horizontal="left" vertical="center" wrapText="1"/>
    </xf>
    <xf numFmtId="0" fontId="25" fillId="20" borderId="1" xfId="0" applyFont="1" applyFill="1" applyBorder="1" applyAlignment="1">
      <alignment horizontal="center" vertical="center" wrapText="1"/>
    </xf>
    <xf numFmtId="2" fontId="25" fillId="20" borderId="1" xfId="0" applyNumberFormat="1" applyFont="1" applyFill="1" applyBorder="1" applyAlignment="1">
      <alignment horizontal="center" vertical="center"/>
    </xf>
    <xf numFmtId="0" fontId="25" fillId="20" borderId="1" xfId="0" applyFont="1" applyFill="1" applyBorder="1" applyAlignment="1">
      <alignment horizontal="left" vertical="center"/>
    </xf>
    <xf numFmtId="0" fontId="3" fillId="8" borderId="1" xfId="0" applyFont="1" applyFill="1" applyBorder="1" applyAlignment="1">
      <alignment horizontal="center" vertical="center"/>
    </xf>
    <xf numFmtId="0" fontId="3" fillId="8" borderId="1" xfId="0" applyFont="1" applyFill="1" applyBorder="1" applyAlignment="1">
      <alignment horizontal="left" vertical="center"/>
    </xf>
    <xf numFmtId="0" fontId="3" fillId="8" borderId="1" xfId="0" applyFont="1" applyFill="1" applyBorder="1" applyAlignment="1">
      <alignment horizontal="center" vertical="center" wrapText="1"/>
    </xf>
    <xf numFmtId="0" fontId="48" fillId="8" borderId="1" xfId="0" applyFont="1" applyFill="1" applyBorder="1" applyAlignment="1">
      <alignment horizontal="center" vertical="center"/>
    </xf>
    <xf numFmtId="0" fontId="48" fillId="8" borderId="1" xfId="0" applyFont="1" applyFill="1" applyBorder="1" applyAlignment="1">
      <alignment horizontal="left" vertical="center"/>
    </xf>
    <xf numFmtId="0" fontId="48" fillId="8" borderId="1" xfId="0" applyFont="1" applyFill="1" applyBorder="1" applyAlignment="1">
      <alignment horizontal="center" vertical="center" wrapText="1"/>
    </xf>
    <xf numFmtId="0" fontId="13" fillId="21" borderId="1" xfId="0" applyFont="1" applyFill="1" applyBorder="1" applyAlignment="1">
      <alignment horizontal="center" vertical="center"/>
    </xf>
    <xf numFmtId="0" fontId="0" fillId="0" borderId="0" xfId="0" applyAlignment="1">
      <alignment vertical="center"/>
    </xf>
    <xf numFmtId="0" fontId="49" fillId="0" borderId="0" xfId="0" applyFont="1" applyAlignment="1">
      <alignment vertical="center"/>
    </xf>
    <xf numFmtId="0" fontId="0" fillId="0" borderId="1" xfId="0" applyBorder="1" applyAlignment="1">
      <alignment horizontal="center" vertical="center"/>
    </xf>
    <xf numFmtId="0" fontId="0" fillId="0" borderId="5" xfId="0" applyBorder="1" applyAlignment="1">
      <alignment horizontal="center" vertical="center"/>
    </xf>
    <xf numFmtId="0" fontId="1" fillId="12" borderId="1" xfId="0" applyFont="1" applyFill="1" applyBorder="1" applyAlignment="1">
      <alignment horizontal="center" vertical="center" wrapText="1"/>
    </xf>
    <xf numFmtId="0" fontId="1" fillId="12" borderId="1" xfId="0" applyFont="1" applyFill="1" applyBorder="1" applyAlignment="1">
      <alignment vertical="center" wrapText="1"/>
    </xf>
    <xf numFmtId="2" fontId="1" fillId="12" borderId="1" xfId="0" applyNumberFormat="1" applyFont="1" applyFill="1" applyBorder="1" applyAlignment="1">
      <alignment vertical="center" wrapText="1"/>
    </xf>
    <xf numFmtId="0" fontId="0" fillId="0" borderId="2" xfId="0" applyBorder="1" applyAlignment="1">
      <alignment horizontal="center" vertical="center" wrapText="1"/>
    </xf>
    <xf numFmtId="0" fontId="0" fillId="0" borderId="2" xfId="0" applyBorder="1" applyAlignment="1">
      <alignment vertical="center" wrapText="1"/>
    </xf>
    <xf numFmtId="2" fontId="0" fillId="0" borderId="2" xfId="0" applyNumberFormat="1" applyBorder="1" applyAlignment="1">
      <alignment horizontal="center" vertical="center" wrapText="1"/>
    </xf>
    <xf numFmtId="0" fontId="0" fillId="10" borderId="2" xfId="0" applyFill="1" applyBorder="1" applyAlignment="1">
      <alignment horizontal="center" vertical="center" wrapText="1"/>
    </xf>
    <xf numFmtId="0" fontId="0" fillId="10" borderId="2" xfId="0" applyFill="1" applyBorder="1" applyAlignment="1">
      <alignment vertical="center" wrapText="1"/>
    </xf>
    <xf numFmtId="2" fontId="0" fillId="10" borderId="2" xfId="0" applyNumberFormat="1" applyFill="1" applyBorder="1" applyAlignment="1">
      <alignment horizontal="center" vertical="center" wrapText="1"/>
    </xf>
    <xf numFmtId="0" fontId="0" fillId="12" borderId="2" xfId="0" applyFill="1" applyBorder="1" applyAlignment="1">
      <alignment horizontal="center" vertical="center" wrapText="1"/>
    </xf>
    <xf numFmtId="0" fontId="0" fillId="12" borderId="2" xfId="0" applyFill="1" applyBorder="1" applyAlignment="1">
      <alignment vertical="center" wrapText="1"/>
    </xf>
    <xf numFmtId="2" fontId="0" fillId="12" borderId="2" xfId="0" applyNumberFormat="1" applyFill="1" applyBorder="1" applyAlignment="1">
      <alignment horizontal="center" vertical="center" wrapText="1"/>
    </xf>
    <xf numFmtId="0" fontId="0" fillId="0" borderId="1" xfId="0" applyBorder="1" applyAlignment="1">
      <alignment horizontal="center" vertical="center" wrapText="1"/>
    </xf>
    <xf numFmtId="0" fontId="0" fillId="4" borderId="1" xfId="0" applyFill="1" applyBorder="1" applyAlignment="1" applyProtection="1">
      <alignment vertical="center" wrapText="1"/>
      <protection locked="0"/>
    </xf>
    <xf numFmtId="0" fontId="0" fillId="0" borderId="1" xfId="0" applyBorder="1" applyAlignment="1">
      <alignment vertical="center" wrapText="1"/>
    </xf>
    <xf numFmtId="1" fontId="0" fillId="0" borderId="1" xfId="0" applyNumberFormat="1" applyBorder="1" applyAlignment="1">
      <alignment horizontal="center" vertical="center" wrapText="1"/>
    </xf>
    <xf numFmtId="0" fontId="0" fillId="4" borderId="2" xfId="0" applyFill="1" applyBorder="1" applyAlignment="1" applyProtection="1">
      <alignment vertical="center" wrapText="1"/>
      <protection locked="0"/>
    </xf>
    <xf numFmtId="0" fontId="0" fillId="0" borderId="3" xfId="0" applyBorder="1" applyAlignment="1">
      <alignment vertical="center" wrapText="1"/>
    </xf>
    <xf numFmtId="1" fontId="0" fillId="0" borderId="3" xfId="0" applyNumberFormat="1" applyBorder="1" applyAlignment="1">
      <alignment horizontal="center" vertical="center" wrapText="1"/>
    </xf>
    <xf numFmtId="2" fontId="0" fillId="0" borderId="1" xfId="0" applyNumberFormat="1" applyBorder="1" applyAlignment="1">
      <alignment horizontal="center" vertical="center" wrapText="1"/>
    </xf>
    <xf numFmtId="0" fontId="1" fillId="10" borderId="1" xfId="0" applyFont="1" applyFill="1" applyBorder="1" applyAlignment="1">
      <alignment horizontal="center" vertical="center" wrapText="1"/>
    </xf>
    <xf numFmtId="0" fontId="1" fillId="10" borderId="1" xfId="0" applyFont="1" applyFill="1" applyBorder="1" applyAlignment="1">
      <alignment vertical="center" wrapText="1"/>
    </xf>
    <xf numFmtId="1" fontId="1" fillId="10" borderId="1" xfId="0" applyNumberFormat="1" applyFont="1" applyFill="1" applyBorder="1" applyAlignment="1">
      <alignment horizontal="center" vertical="center" wrapText="1"/>
    </xf>
    <xf numFmtId="164" fontId="0" fillId="0" borderId="1" xfId="0" applyNumberFormat="1" applyBorder="1" applyAlignment="1">
      <alignment horizontal="center" vertical="center" wrapText="1"/>
    </xf>
    <xf numFmtId="2" fontId="0" fillId="0" borderId="1" xfId="0" applyNumberFormat="1" applyBorder="1" applyAlignment="1">
      <alignment horizontal="center" vertical="center"/>
    </xf>
    <xf numFmtId="0" fontId="1" fillId="0" borderId="0" xfId="0" applyFont="1" applyAlignment="1">
      <alignment vertical="center"/>
    </xf>
    <xf numFmtId="0" fontId="20" fillId="9" borderId="14" xfId="0" applyFont="1" applyFill="1" applyBorder="1" applyAlignment="1">
      <alignment horizontal="center" vertical="center" wrapText="1"/>
    </xf>
    <xf numFmtId="0" fontId="20" fillId="9" borderId="14" xfId="0" applyFont="1" applyFill="1" applyBorder="1" applyAlignment="1">
      <alignment vertical="center" wrapText="1"/>
    </xf>
    <xf numFmtId="0" fontId="20" fillId="9" borderId="2" xfId="0" applyFont="1" applyFill="1" applyBorder="1" applyAlignment="1">
      <alignment horizontal="left" vertical="center" wrapText="1"/>
    </xf>
    <xf numFmtId="0" fontId="20" fillId="9" borderId="2" xfId="0" applyFont="1" applyFill="1" applyBorder="1" applyAlignment="1">
      <alignment horizontal="center" vertical="center" wrapText="1"/>
    </xf>
    <xf numFmtId="0" fontId="38" fillId="0" borderId="8" xfId="0" applyFont="1" applyBorder="1" applyAlignment="1">
      <alignment horizontal="center" vertical="center" wrapText="1"/>
    </xf>
    <xf numFmtId="0" fontId="38" fillId="0" borderId="1" xfId="0" applyFont="1" applyBorder="1" applyAlignment="1">
      <alignment vertical="center" wrapText="1"/>
    </xf>
    <xf numFmtId="0" fontId="38" fillId="0" borderId="1" xfId="0" applyFont="1" applyBorder="1" applyAlignment="1">
      <alignment horizontal="left" vertical="center" wrapText="1"/>
    </xf>
    <xf numFmtId="0" fontId="38" fillId="0" borderId="1" xfId="0" applyFont="1" applyBorder="1" applyAlignment="1">
      <alignment horizontal="center" vertical="center" wrapText="1"/>
    </xf>
    <xf numFmtId="2" fontId="38" fillId="0" borderId="1" xfId="0" applyNumberFormat="1" applyFont="1" applyBorder="1" applyAlignment="1">
      <alignment horizontal="center" vertical="center" wrapText="1"/>
    </xf>
    <xf numFmtId="2" fontId="37" fillId="0" borderId="1" xfId="0" applyNumberFormat="1" applyFont="1" applyBorder="1" applyAlignment="1">
      <alignment horizontal="center" vertical="center" wrapText="1"/>
    </xf>
    <xf numFmtId="0" fontId="38" fillId="9" borderId="8" xfId="0" applyFont="1" applyFill="1" applyBorder="1" applyAlignment="1">
      <alignment horizontal="center" vertical="center" wrapText="1"/>
    </xf>
    <xf numFmtId="0" fontId="38" fillId="9" borderId="1" xfId="0" applyFont="1" applyFill="1" applyBorder="1" applyAlignment="1">
      <alignment vertical="center" wrapText="1"/>
    </xf>
    <xf numFmtId="0" fontId="38" fillId="9" borderId="1" xfId="0" applyFont="1" applyFill="1" applyBorder="1" applyAlignment="1">
      <alignment horizontal="center" vertical="center" wrapText="1"/>
    </xf>
    <xf numFmtId="0" fontId="21" fillId="0" borderId="8" xfId="0" applyFont="1" applyBorder="1" applyAlignment="1">
      <alignment horizontal="center" vertical="center" wrapText="1"/>
    </xf>
    <xf numFmtId="0" fontId="0" fillId="0" borderId="43" xfId="0" applyBorder="1" applyAlignment="1">
      <alignment horizontal="center" vertical="center"/>
    </xf>
    <xf numFmtId="0" fontId="7" fillId="11" borderId="1" xfId="0" applyFont="1" applyFill="1" applyBorder="1" applyAlignment="1">
      <alignment horizontal="left" vertical="center" wrapText="1"/>
    </xf>
    <xf numFmtId="2" fontId="1" fillId="10" borderId="1" xfId="0" applyNumberFormat="1" applyFont="1" applyFill="1" applyBorder="1" applyAlignment="1">
      <alignment horizontal="center" vertical="center" wrapText="1"/>
    </xf>
    <xf numFmtId="2" fontId="0" fillId="0" borderId="0" xfId="0" applyNumberFormat="1" applyAlignment="1">
      <alignment horizontal="center" vertical="center"/>
    </xf>
    <xf numFmtId="0" fontId="1" fillId="11" borderId="1" xfId="0" applyFont="1" applyFill="1" applyBorder="1" applyAlignment="1">
      <alignment horizontal="center" vertical="center" wrapText="1"/>
    </xf>
    <xf numFmtId="0" fontId="1" fillId="11" borderId="1" xfId="0" applyFont="1" applyFill="1" applyBorder="1" applyAlignment="1" applyProtection="1">
      <alignment vertical="center" wrapText="1"/>
      <protection locked="0"/>
    </xf>
    <xf numFmtId="0" fontId="1" fillId="11" borderId="3" xfId="0" applyFont="1" applyFill="1" applyBorder="1" applyAlignment="1">
      <alignment vertical="center" wrapText="1"/>
    </xf>
    <xf numFmtId="0" fontId="1" fillId="11" borderId="1" xfId="0" applyFont="1" applyFill="1" applyBorder="1" applyAlignment="1">
      <alignment vertical="center" wrapText="1"/>
    </xf>
    <xf numFmtId="1" fontId="1" fillId="11" borderId="1" xfId="0" applyNumberFormat="1" applyFont="1" applyFill="1" applyBorder="1" applyAlignment="1">
      <alignment horizontal="center" vertical="center" wrapText="1"/>
    </xf>
    <xf numFmtId="2" fontId="1" fillId="11" borderId="1" xfId="0" applyNumberFormat="1" applyFont="1" applyFill="1" applyBorder="1" applyAlignment="1">
      <alignment horizontal="center" vertical="center" wrapText="1"/>
    </xf>
    <xf numFmtId="1" fontId="7" fillId="11" borderId="1" xfId="0" applyNumberFormat="1" applyFont="1" applyFill="1" applyBorder="1" applyAlignment="1">
      <alignment horizontal="center" vertical="center"/>
    </xf>
    <xf numFmtId="0" fontId="21" fillId="0" borderId="1" xfId="0" applyFont="1" applyBorder="1" applyAlignment="1">
      <alignment horizontal="center" vertical="center"/>
    </xf>
    <xf numFmtId="0" fontId="1" fillId="0" borderId="1" xfId="0" applyFont="1" applyBorder="1" applyAlignment="1">
      <alignment horizontal="center"/>
    </xf>
    <xf numFmtId="0" fontId="1" fillId="0" borderId="1" xfId="0" applyFont="1" applyBorder="1" applyAlignment="1">
      <alignment horizontal="left"/>
    </xf>
    <xf numFmtId="0" fontId="7" fillId="10" borderId="1" xfId="0" applyFont="1" applyFill="1" applyBorder="1" applyAlignment="1">
      <alignment horizontal="left" vertical="center"/>
    </xf>
    <xf numFmtId="2" fontId="7" fillId="11" borderId="1" xfId="0" applyNumberFormat="1" applyFont="1" applyFill="1" applyBorder="1" applyAlignment="1">
      <alignment horizontal="center" vertical="center"/>
    </xf>
    <xf numFmtId="0" fontId="25" fillId="0" borderId="1" xfId="0" applyFont="1" applyBorder="1" applyAlignment="1">
      <alignment vertical="center" wrapText="1"/>
    </xf>
    <xf numFmtId="0" fontId="29" fillId="0" borderId="1" xfId="0" applyFont="1" applyBorder="1" applyAlignment="1">
      <alignment horizontal="center" vertical="center"/>
    </xf>
    <xf numFmtId="167" fontId="29" fillId="17" borderId="1" xfId="0" applyNumberFormat="1" applyFont="1" applyFill="1" applyBorder="1" applyAlignment="1">
      <alignment horizontal="center" vertical="center"/>
    </xf>
    <xf numFmtId="0" fontId="26" fillId="0" borderId="13" xfId="0" applyFont="1" applyBorder="1" applyAlignment="1">
      <alignment vertical="center" wrapText="1"/>
    </xf>
    <xf numFmtId="0" fontId="51" fillId="0" borderId="1" xfId="0" applyFont="1" applyBorder="1" applyAlignment="1">
      <alignment horizontal="center" vertical="center"/>
    </xf>
    <xf numFmtId="0" fontId="51" fillId="0" borderId="1" xfId="0" applyFont="1" applyBorder="1" applyAlignment="1">
      <alignment vertical="center" wrapText="1"/>
    </xf>
    <xf numFmtId="165" fontId="51" fillId="11" borderId="1" xfId="0" applyNumberFormat="1" applyFont="1" applyFill="1" applyBorder="1" applyAlignment="1">
      <alignment horizontal="center" vertical="center"/>
    </xf>
    <xf numFmtId="0" fontId="1" fillId="0" borderId="1" xfId="0" applyFont="1" applyBorder="1"/>
    <xf numFmtId="0" fontId="21" fillId="10" borderId="13" xfId="0" applyFont="1" applyFill="1" applyBorder="1" applyAlignment="1">
      <alignment horizontal="center" vertical="center" wrapText="1"/>
    </xf>
    <xf numFmtId="0" fontId="37" fillId="10" borderId="1" xfId="0" applyFont="1" applyFill="1" applyBorder="1"/>
    <xf numFmtId="0" fontId="0" fillId="10" borderId="1" xfId="0" applyFill="1" applyBorder="1"/>
    <xf numFmtId="0" fontId="0" fillId="10" borderId="1" xfId="0" applyFill="1" applyBorder="1" applyAlignment="1">
      <alignment horizontal="center"/>
    </xf>
    <xf numFmtId="2" fontId="21" fillId="10" borderId="1" xfId="0" applyNumberFormat="1" applyFont="1" applyFill="1" applyBorder="1" applyAlignment="1">
      <alignment horizontal="center" vertical="center" wrapText="1"/>
    </xf>
    <xf numFmtId="0" fontId="1" fillId="10" borderId="1" xfId="0" applyFont="1" applyFill="1" applyBorder="1"/>
    <xf numFmtId="0" fontId="21" fillId="10" borderId="1" xfId="0" applyFont="1" applyFill="1" applyBorder="1" applyAlignment="1">
      <alignment horizontal="left" vertical="center" wrapText="1"/>
    </xf>
    <xf numFmtId="0" fontId="21" fillId="10" borderId="1" xfId="0" applyFont="1" applyFill="1" applyBorder="1" applyAlignment="1">
      <alignment horizontal="center" vertical="center" wrapText="1"/>
    </xf>
    <xf numFmtId="0" fontId="0" fillId="10" borderId="0" xfId="0" applyFill="1"/>
    <xf numFmtId="0" fontId="1" fillId="12" borderId="1" xfId="0" applyFont="1" applyFill="1" applyBorder="1"/>
    <xf numFmtId="0" fontId="20" fillId="12" borderId="13" xfId="0" applyFont="1" applyFill="1" applyBorder="1" applyAlignment="1">
      <alignment horizontal="center" vertical="center" wrapText="1"/>
    </xf>
    <xf numFmtId="0" fontId="20" fillId="10" borderId="4" xfId="0" applyFont="1" applyFill="1" applyBorder="1" applyAlignment="1">
      <alignment horizontal="center" vertical="center"/>
    </xf>
    <xf numFmtId="0" fontId="20" fillId="10" borderId="1" xfId="0" applyFont="1" applyFill="1" applyBorder="1" applyAlignment="1">
      <alignment horizontal="left" vertical="center"/>
    </xf>
    <xf numFmtId="164" fontId="21" fillId="24" borderId="1" xfId="0" applyNumberFormat="1" applyFont="1" applyFill="1" applyBorder="1" applyAlignment="1">
      <alignment horizontal="center" vertical="center"/>
    </xf>
    <xf numFmtId="164" fontId="37" fillId="24" borderId="1" xfId="0" applyNumberFormat="1" applyFont="1" applyFill="1" applyBorder="1" applyAlignment="1">
      <alignment horizontal="center" vertical="center" wrapText="1"/>
    </xf>
    <xf numFmtId="164" fontId="11" fillId="22" borderId="1" xfId="0" applyNumberFormat="1" applyFont="1" applyFill="1" applyBorder="1" applyAlignment="1">
      <alignment horizontal="center" vertical="center" wrapText="1"/>
    </xf>
    <xf numFmtId="164" fontId="20" fillId="22" borderId="1" xfId="0" applyNumberFormat="1" applyFont="1" applyFill="1" applyBorder="1" applyAlignment="1">
      <alignment horizontal="center" vertical="center" wrapText="1"/>
    </xf>
    <xf numFmtId="164" fontId="20" fillId="22" borderId="1" xfId="0" applyNumberFormat="1" applyFont="1" applyFill="1" applyBorder="1" applyAlignment="1">
      <alignment horizontal="left" vertical="center" wrapText="1"/>
    </xf>
    <xf numFmtId="164" fontId="20" fillId="22" borderId="2" xfId="0" applyNumberFormat="1" applyFont="1" applyFill="1" applyBorder="1" applyAlignment="1">
      <alignment horizontal="center" vertical="center" wrapText="1"/>
    </xf>
    <xf numFmtId="164" fontId="20" fillId="22" borderId="3" xfId="0" applyNumberFormat="1" applyFont="1" applyFill="1" applyBorder="1" applyAlignment="1">
      <alignment horizontal="center" vertical="center" wrapText="1"/>
    </xf>
    <xf numFmtId="164" fontId="20" fillId="22" borderId="2" xfId="0" applyNumberFormat="1" applyFont="1" applyFill="1" applyBorder="1" applyAlignment="1">
      <alignment horizontal="left" vertical="center" wrapText="1"/>
    </xf>
    <xf numFmtId="0" fontId="20" fillId="12" borderId="4" xfId="0" applyFont="1" applyFill="1" applyBorder="1" applyAlignment="1">
      <alignment horizontal="center" vertical="center"/>
    </xf>
    <xf numFmtId="0" fontId="20" fillId="12" borderId="1" xfId="0" applyFont="1" applyFill="1" applyBorder="1" applyAlignment="1">
      <alignment vertical="center" wrapText="1"/>
    </xf>
    <xf numFmtId="0" fontId="20" fillId="12" borderId="1" xfId="0" applyFont="1" applyFill="1" applyBorder="1" applyAlignment="1">
      <alignment horizontal="center" vertical="center" wrapText="1"/>
    </xf>
    <xf numFmtId="0" fontId="21" fillId="12" borderId="1" xfId="0" applyFont="1" applyFill="1" applyBorder="1" applyAlignment="1">
      <alignment horizontal="center" vertical="center"/>
    </xf>
    <xf numFmtId="164" fontId="21" fillId="12" borderId="1" xfId="0" applyNumberFormat="1" applyFont="1" applyFill="1" applyBorder="1" applyAlignment="1">
      <alignment horizontal="center" vertical="center"/>
    </xf>
    <xf numFmtId="164" fontId="21" fillId="12" borderId="4" xfId="0" applyNumberFormat="1" applyFont="1" applyFill="1" applyBorder="1" applyAlignment="1">
      <alignment horizontal="center" vertical="center" wrapText="1"/>
    </xf>
    <xf numFmtId="0" fontId="21" fillId="12" borderId="1" xfId="0" applyFont="1" applyFill="1" applyBorder="1" applyAlignment="1">
      <alignment vertical="center" wrapText="1"/>
    </xf>
    <xf numFmtId="0" fontId="20" fillId="10" borderId="1" xfId="0" applyFont="1" applyFill="1" applyBorder="1" applyAlignment="1">
      <alignment vertical="center" wrapText="1"/>
    </xf>
    <xf numFmtId="0" fontId="20" fillId="10" borderId="1" xfId="0" applyFont="1" applyFill="1" applyBorder="1" applyAlignment="1">
      <alignment horizontal="center" vertical="center" wrapText="1"/>
    </xf>
    <xf numFmtId="0" fontId="21" fillId="10" borderId="1" xfId="0" applyFont="1" applyFill="1" applyBorder="1" applyAlignment="1">
      <alignment horizontal="center" vertical="center"/>
    </xf>
    <xf numFmtId="164" fontId="21" fillId="10" borderId="1" xfId="0" applyNumberFormat="1" applyFont="1" applyFill="1" applyBorder="1" applyAlignment="1">
      <alignment horizontal="center" vertical="center"/>
    </xf>
    <xf numFmtId="164" fontId="21" fillId="10" borderId="4" xfId="0" applyNumberFormat="1" applyFont="1" applyFill="1" applyBorder="1" applyAlignment="1">
      <alignment horizontal="center" vertical="center" wrapText="1"/>
    </xf>
    <xf numFmtId="0" fontId="21" fillId="10" borderId="1" xfId="0" applyFont="1" applyFill="1" applyBorder="1" applyAlignment="1">
      <alignment vertical="center" wrapText="1"/>
    </xf>
    <xf numFmtId="0" fontId="21" fillId="0" borderId="4" xfId="0" applyFont="1" applyBorder="1" applyAlignment="1">
      <alignment horizontal="center" vertical="center"/>
    </xf>
    <xf numFmtId="0" fontId="11" fillId="0" borderId="1" xfId="0" applyFont="1" applyBorder="1" applyAlignment="1">
      <alignment vertical="center" wrapText="1"/>
    </xf>
    <xf numFmtId="0" fontId="11" fillId="0" borderId="1" xfId="0" applyFont="1" applyBorder="1" applyAlignment="1">
      <alignment horizontal="center" vertical="center" wrapText="1"/>
    </xf>
    <xf numFmtId="0" fontId="11" fillId="0" borderId="1" xfId="0" applyFont="1" applyBorder="1" applyAlignment="1">
      <alignment horizontal="center" vertical="center"/>
    </xf>
    <xf numFmtId="164" fontId="21" fillId="0" borderId="3" xfId="0" applyNumberFormat="1" applyFont="1" applyBorder="1" applyAlignment="1">
      <alignment horizontal="center" vertical="center" wrapText="1"/>
    </xf>
    <xf numFmtId="164" fontId="21" fillId="0" borderId="3" xfId="0" applyNumberFormat="1" applyFont="1" applyBorder="1" applyAlignment="1">
      <alignment horizontal="left" vertical="center" wrapText="1"/>
    </xf>
    <xf numFmtId="0" fontId="29" fillId="0" borderId="1" xfId="0" applyFont="1" applyBorder="1" applyAlignment="1">
      <alignment horizontal="left" vertical="center"/>
    </xf>
    <xf numFmtId="0" fontId="29" fillId="0" borderId="1" xfId="0" applyFont="1" applyBorder="1" applyAlignment="1">
      <alignment horizontal="left" vertical="center" wrapText="1"/>
    </xf>
    <xf numFmtId="0" fontId="29" fillId="0" borderId="1" xfId="0" applyFont="1" applyBorder="1" applyAlignment="1">
      <alignment horizontal="center" vertical="center" wrapText="1"/>
    </xf>
    <xf numFmtId="0" fontId="29" fillId="0" borderId="1" xfId="0" applyFont="1" applyBorder="1" applyAlignment="1">
      <alignment vertical="center" wrapText="1"/>
    </xf>
    <xf numFmtId="0" fontId="28" fillId="10" borderId="1" xfId="0" applyFont="1" applyFill="1" applyBorder="1" applyAlignment="1">
      <alignment horizontal="center" vertical="center"/>
    </xf>
    <xf numFmtId="0" fontId="28" fillId="10" borderId="1" xfId="0" applyFont="1" applyFill="1" applyBorder="1" applyAlignment="1">
      <alignment horizontal="left" vertical="center" wrapText="1"/>
    </xf>
    <xf numFmtId="0" fontId="28" fillId="10" borderId="1" xfId="0" applyFont="1" applyFill="1" applyBorder="1" applyAlignment="1">
      <alignment vertical="center"/>
    </xf>
    <xf numFmtId="0" fontId="7" fillId="11" borderId="1" xfId="0" applyFont="1" applyFill="1" applyBorder="1" applyAlignment="1">
      <alignment horizontal="center" vertical="center" wrapText="1"/>
    </xf>
    <xf numFmtId="0" fontId="8" fillId="0" borderId="13" xfId="0" applyFont="1" applyBorder="1" applyAlignment="1">
      <alignment horizontal="center" vertical="center"/>
    </xf>
    <xf numFmtId="0" fontId="20" fillId="10" borderId="17" xfId="0" applyFont="1" applyFill="1" applyBorder="1" applyAlignment="1">
      <alignment horizontal="center" vertical="center" wrapText="1"/>
    </xf>
    <xf numFmtId="0" fontId="20" fillId="10" borderId="13" xfId="0" applyFont="1" applyFill="1" applyBorder="1" applyAlignment="1">
      <alignment vertical="center" wrapText="1"/>
    </xf>
    <xf numFmtId="0" fontId="20" fillId="10" borderId="3" xfId="0" applyFont="1" applyFill="1" applyBorder="1" applyAlignment="1">
      <alignment horizontal="left" vertical="center" wrapText="1"/>
    </xf>
    <xf numFmtId="0" fontId="20" fillId="10" borderId="3" xfId="0" applyFont="1" applyFill="1" applyBorder="1" applyAlignment="1">
      <alignment horizontal="center" vertical="center" wrapText="1"/>
    </xf>
    <xf numFmtId="2" fontId="20" fillId="10" borderId="3" xfId="0" applyNumberFormat="1" applyFont="1" applyFill="1" applyBorder="1" applyAlignment="1">
      <alignment horizontal="center" vertical="center" wrapText="1"/>
    </xf>
    <xf numFmtId="2" fontId="20" fillId="10" borderId="28" xfId="0" applyNumberFormat="1" applyFont="1" applyFill="1" applyBorder="1" applyAlignment="1">
      <alignment horizontal="center" vertical="center" wrapText="1"/>
    </xf>
    <xf numFmtId="0" fontId="20" fillId="26" borderId="17" xfId="0" applyFont="1" applyFill="1" applyBorder="1" applyAlignment="1">
      <alignment horizontal="center" vertical="center" wrapText="1"/>
    </xf>
    <xf numFmtId="0" fontId="20" fillId="26" borderId="13" xfId="0" applyFont="1" applyFill="1" applyBorder="1" applyAlignment="1">
      <alignment vertical="center" wrapText="1"/>
    </xf>
    <xf numFmtId="0" fontId="20" fillId="26" borderId="3" xfId="0" applyFont="1" applyFill="1" applyBorder="1" applyAlignment="1">
      <alignment horizontal="left" vertical="center" wrapText="1"/>
    </xf>
    <xf numFmtId="0" fontId="20" fillId="26" borderId="3" xfId="0" applyFont="1" applyFill="1" applyBorder="1" applyAlignment="1">
      <alignment horizontal="center" vertical="center" wrapText="1"/>
    </xf>
    <xf numFmtId="2" fontId="20" fillId="26" borderId="3" xfId="0" applyNumberFormat="1" applyFont="1" applyFill="1" applyBorder="1" applyAlignment="1">
      <alignment horizontal="center" vertical="center" wrapText="1"/>
    </xf>
    <xf numFmtId="2" fontId="20" fillId="26" borderId="28" xfId="0" applyNumberFormat="1" applyFont="1" applyFill="1" applyBorder="1" applyAlignment="1">
      <alignment horizontal="center" vertical="center" wrapText="1"/>
    </xf>
    <xf numFmtId="164" fontId="7" fillId="11" borderId="1" xfId="0" applyNumberFormat="1" applyFont="1" applyFill="1" applyBorder="1" applyAlignment="1">
      <alignment horizontal="center" vertical="center"/>
    </xf>
    <xf numFmtId="0" fontId="28" fillId="4" borderId="1" xfId="0" applyFont="1" applyFill="1" applyBorder="1" applyAlignment="1">
      <alignment horizontal="center" vertical="center" wrapText="1"/>
    </xf>
    <xf numFmtId="0" fontId="8" fillId="0" borderId="1" xfId="0" applyFont="1" applyBorder="1" applyAlignment="1">
      <alignment horizontal="center" vertical="center"/>
    </xf>
    <xf numFmtId="0" fontId="7" fillId="12" borderId="1" xfId="0" applyFont="1" applyFill="1" applyBorder="1" applyAlignment="1">
      <alignment horizontal="center" vertical="center"/>
    </xf>
    <xf numFmtId="0" fontId="7" fillId="12" borderId="1" xfId="0" applyFont="1" applyFill="1" applyBorder="1" applyAlignment="1">
      <alignment horizontal="left" vertical="center"/>
    </xf>
    <xf numFmtId="0" fontId="0" fillId="14" borderId="1" xfId="0" applyFill="1" applyBorder="1" applyAlignment="1" applyProtection="1">
      <alignment horizontal="center" vertical="center" wrapText="1"/>
      <protection locked="0"/>
    </xf>
    <xf numFmtId="0" fontId="0" fillId="0" borderId="1" xfId="0" applyBorder="1" applyAlignment="1" applyProtection="1">
      <alignment horizontal="center" vertical="center" wrapText="1"/>
      <protection locked="0"/>
    </xf>
    <xf numFmtId="0" fontId="8" fillId="0" borderId="0" xfId="0" applyFont="1"/>
    <xf numFmtId="0" fontId="8" fillId="0" borderId="0" xfId="0" applyFont="1" applyAlignment="1">
      <alignment horizontal="center" vertical="center"/>
    </xf>
    <xf numFmtId="0" fontId="8" fillId="0" borderId="0" xfId="0" applyFont="1" applyAlignment="1">
      <alignment horizontal="center"/>
    </xf>
    <xf numFmtId="0" fontId="8" fillId="0" borderId="1" xfId="0" applyFont="1" applyBorder="1"/>
    <xf numFmtId="0" fontId="7" fillId="2" borderId="1" xfId="0" applyFont="1" applyFill="1" applyBorder="1" applyAlignment="1">
      <alignment horizontal="center" vertical="center"/>
    </xf>
    <xf numFmtId="0" fontId="7" fillId="2" borderId="1" xfId="0" applyFont="1" applyFill="1" applyBorder="1" applyAlignment="1">
      <alignment horizontal="center" vertical="center" wrapText="1"/>
    </xf>
    <xf numFmtId="0" fontId="7" fillId="10" borderId="1" xfId="0" applyFont="1" applyFill="1" applyBorder="1" applyAlignment="1">
      <alignment horizontal="center" vertical="center"/>
    </xf>
    <xf numFmtId="0" fontId="7" fillId="10" borderId="1" xfId="0" applyFont="1" applyFill="1" applyBorder="1" applyAlignment="1">
      <alignment horizontal="left" vertical="center" wrapText="1"/>
    </xf>
    <xf numFmtId="0" fontId="7" fillId="10" borderId="4" xfId="0" applyFont="1" applyFill="1" applyBorder="1" applyAlignment="1">
      <alignment horizontal="center" vertical="center"/>
    </xf>
    <xf numFmtId="0" fontId="8" fillId="10" borderId="1" xfId="0" applyFont="1" applyFill="1" applyBorder="1"/>
    <xf numFmtId="0" fontId="15" fillId="10" borderId="1" xfId="0" applyFont="1" applyFill="1" applyBorder="1" applyAlignment="1">
      <alignment horizontal="center" vertical="center"/>
    </xf>
    <xf numFmtId="0" fontId="15" fillId="10" borderId="1" xfId="0" applyFont="1" applyFill="1" applyBorder="1" applyAlignment="1">
      <alignment horizontal="left" vertical="center" wrapText="1"/>
    </xf>
    <xf numFmtId="0" fontId="8" fillId="0" borderId="1" xfId="0" applyFont="1" applyBorder="1" applyAlignment="1">
      <alignment horizontal="left" vertical="center" wrapText="1" indent="1"/>
    </xf>
    <xf numFmtId="0" fontId="8" fillId="4" borderId="2" xfId="0" applyFont="1" applyFill="1" applyBorder="1" applyAlignment="1">
      <alignment horizontal="center" vertical="center" wrapText="1"/>
    </xf>
    <xf numFmtId="0" fontId="8" fillId="0" borderId="1" xfId="0" applyFont="1" applyBorder="1" applyAlignment="1">
      <alignment horizontal="center"/>
    </xf>
    <xf numFmtId="0" fontId="8" fillId="0" borderId="1" xfId="0" applyFont="1" applyBorder="1" applyAlignment="1">
      <alignment vertical="center"/>
    </xf>
    <xf numFmtId="164" fontId="8" fillId="0" borderId="1" xfId="0" applyNumberFormat="1" applyFont="1" applyBorder="1" applyAlignment="1">
      <alignment horizontal="center" vertical="center"/>
    </xf>
    <xf numFmtId="0" fontId="7" fillId="7" borderId="1" xfId="0" applyFont="1" applyFill="1" applyBorder="1" applyAlignment="1">
      <alignment vertical="center" wrapText="1"/>
    </xf>
    <xf numFmtId="0" fontId="8" fillId="7" borderId="1" xfId="0" applyFont="1" applyFill="1" applyBorder="1" applyAlignment="1">
      <alignment horizontal="center" vertical="center"/>
    </xf>
    <xf numFmtId="0" fontId="8" fillId="0" borderId="2" xfId="0" applyFont="1" applyBorder="1" applyAlignment="1">
      <alignment vertical="center" wrapText="1"/>
    </xf>
    <xf numFmtId="0" fontId="8" fillId="0" borderId="2" xfId="0" applyFont="1" applyBorder="1" applyAlignment="1">
      <alignment horizontal="center" vertical="center"/>
    </xf>
    <xf numFmtId="0" fontId="7" fillId="12" borderId="1" xfId="0" applyFont="1" applyFill="1" applyBorder="1" applyAlignment="1">
      <alignment horizontal="left" vertical="center" wrapText="1" indent="1"/>
    </xf>
    <xf numFmtId="0" fontId="25" fillId="12" borderId="1" xfId="0" applyFont="1" applyFill="1" applyBorder="1" applyAlignment="1">
      <alignment horizontal="center" vertical="center" wrapText="1"/>
    </xf>
    <xf numFmtId="0" fontId="25" fillId="12" borderId="1" xfId="0" applyFont="1" applyFill="1" applyBorder="1" applyAlignment="1">
      <alignment horizontal="center" vertical="center"/>
    </xf>
    <xf numFmtId="0" fontId="0" fillId="0" borderId="5" xfId="0" applyBorder="1"/>
    <xf numFmtId="0" fontId="7" fillId="7" borderId="13" xfId="0" applyFont="1" applyFill="1" applyBorder="1" applyAlignment="1">
      <alignment horizontal="center" vertical="center"/>
    </xf>
    <xf numFmtId="0" fontId="8" fillId="7" borderId="4" xfId="0" applyFont="1" applyFill="1" applyBorder="1" applyAlignment="1">
      <alignment horizontal="center" vertical="center" wrapText="1"/>
    </xf>
    <xf numFmtId="0" fontId="15" fillId="19" borderId="13" xfId="0" applyFont="1" applyFill="1" applyBorder="1" applyAlignment="1">
      <alignment horizontal="center" vertical="center"/>
    </xf>
    <xf numFmtId="0" fontId="15" fillId="19" borderId="1" xfId="0" applyFont="1" applyFill="1" applyBorder="1" applyAlignment="1">
      <alignment vertical="center" wrapText="1"/>
    </xf>
    <xf numFmtId="0" fontId="15" fillId="19" borderId="1" xfId="0" applyFont="1" applyFill="1" applyBorder="1" applyAlignment="1">
      <alignment horizontal="left" vertical="center" wrapText="1"/>
    </xf>
    <xf numFmtId="0" fontId="8" fillId="19" borderId="1" xfId="0" applyFont="1" applyFill="1" applyBorder="1" applyAlignment="1">
      <alignment horizontal="center" vertical="center"/>
    </xf>
    <xf numFmtId="0" fontId="8" fillId="19" borderId="4" xfId="0" applyFont="1" applyFill="1" applyBorder="1" applyAlignment="1">
      <alignment horizontal="center" vertical="center" wrapText="1"/>
    </xf>
    <xf numFmtId="0" fontId="15" fillId="19" borderId="1" xfId="0" applyFont="1" applyFill="1" applyBorder="1" applyAlignment="1">
      <alignment horizontal="center" vertical="center" wrapText="1"/>
    </xf>
    <xf numFmtId="0" fontId="15" fillId="19" borderId="1" xfId="0" applyFont="1" applyFill="1" applyBorder="1" applyAlignment="1">
      <alignment horizontal="center" vertical="center"/>
    </xf>
    <xf numFmtId="0" fontId="21" fillId="0" borderId="1" xfId="0" applyFont="1" applyBorder="1" applyAlignment="1">
      <alignment vertical="center" wrapText="1"/>
    </xf>
    <xf numFmtId="0" fontId="21" fillId="0" borderId="0" xfId="0" applyFont="1" applyAlignment="1">
      <alignment horizontal="center" vertical="center"/>
    </xf>
    <xf numFmtId="0" fontId="21" fillId="0" borderId="3" xfId="0" applyFont="1" applyBorder="1" applyAlignment="1">
      <alignment horizontal="center" vertical="center"/>
    </xf>
    <xf numFmtId="0" fontId="21" fillId="0" borderId="2" xfId="0" applyFont="1" applyBorder="1" applyAlignment="1">
      <alignment horizontal="center" vertical="center"/>
    </xf>
    <xf numFmtId="0" fontId="21" fillId="0" borderId="3" xfId="0" applyFont="1" applyBorder="1" applyAlignment="1">
      <alignment horizontal="left" vertical="center" wrapText="1"/>
    </xf>
    <xf numFmtId="0" fontId="21" fillId="0" borderId="3" xfId="0" applyFont="1" applyBorder="1" applyAlignment="1">
      <alignment horizontal="center" vertical="center" wrapText="1"/>
    </xf>
    <xf numFmtId="0" fontId="21" fillId="0" borderId="2" xfId="0" applyFont="1" applyBorder="1" applyAlignment="1">
      <alignment horizontal="left" vertical="center" wrapText="1"/>
    </xf>
    <xf numFmtId="0" fontId="21" fillId="0" borderId="2" xfId="0" applyFont="1" applyBorder="1" applyAlignment="1">
      <alignment horizontal="center" vertical="center" wrapText="1"/>
    </xf>
    <xf numFmtId="0" fontId="7" fillId="7" borderId="17" xfId="0" applyFont="1" applyFill="1" applyBorder="1" applyAlignment="1">
      <alignment horizontal="center" vertical="center"/>
    </xf>
    <xf numFmtId="0" fontId="7" fillId="7" borderId="3" xfId="0" applyFont="1" applyFill="1" applyBorder="1" applyAlignment="1">
      <alignment vertical="center" wrapText="1"/>
    </xf>
    <xf numFmtId="0" fontId="8" fillId="7" borderId="3" xfId="0" applyFont="1" applyFill="1" applyBorder="1" applyAlignment="1">
      <alignment horizontal="center" vertical="center"/>
    </xf>
    <xf numFmtId="0" fontId="8" fillId="7" borderId="12" xfId="0" applyFont="1" applyFill="1" applyBorder="1" applyAlignment="1">
      <alignment horizontal="center" vertical="center" wrapText="1"/>
    </xf>
    <xf numFmtId="0" fontId="8" fillId="19" borderId="1" xfId="0" applyFont="1" applyFill="1" applyBorder="1" applyAlignment="1">
      <alignment vertical="center" wrapText="1"/>
    </xf>
    <xf numFmtId="0" fontId="21" fillId="0" borderId="1" xfId="0" applyFont="1" applyBorder="1" applyAlignment="1">
      <alignment vertical="center"/>
    </xf>
    <xf numFmtId="0" fontId="21" fillId="0" borderId="6" xfId="0" applyFont="1" applyBorder="1" applyAlignment="1">
      <alignment horizontal="center" vertical="center" wrapText="1"/>
    </xf>
    <xf numFmtId="0" fontId="21" fillId="0" borderId="1" xfId="0" applyFont="1" applyBorder="1" applyAlignment="1">
      <alignment horizontal="left" vertical="center"/>
    </xf>
    <xf numFmtId="0" fontId="21" fillId="0" borderId="0" xfId="0" applyFont="1" applyAlignment="1">
      <alignment horizontal="center" vertical="center" wrapText="1"/>
    </xf>
    <xf numFmtId="0" fontId="8" fillId="4" borderId="8" xfId="0" applyFont="1" applyFill="1" applyBorder="1" applyAlignment="1">
      <alignment horizontal="center" vertical="center"/>
    </xf>
    <xf numFmtId="0" fontId="8" fillId="4" borderId="2" xfId="0" applyFont="1" applyFill="1" applyBorder="1" applyAlignment="1">
      <alignment vertical="center" wrapText="1"/>
    </xf>
    <xf numFmtId="2" fontId="8" fillId="4" borderId="1" xfId="0" applyNumberFormat="1" applyFont="1" applyFill="1" applyBorder="1" applyAlignment="1">
      <alignment horizontal="center" vertical="center"/>
    </xf>
    <xf numFmtId="0" fontId="8" fillId="4" borderId="18" xfId="0" applyFont="1" applyFill="1" applyBorder="1" applyAlignment="1">
      <alignment horizontal="center" vertical="center"/>
    </xf>
    <xf numFmtId="0" fontId="8" fillId="4" borderId="1" xfId="0" applyFont="1" applyFill="1" applyBorder="1" applyAlignment="1">
      <alignment vertical="center" wrapText="1"/>
    </xf>
    <xf numFmtId="0" fontId="8" fillId="4" borderId="1" xfId="0" applyFont="1" applyFill="1" applyBorder="1" applyAlignment="1">
      <alignment horizontal="center" vertical="center" wrapText="1"/>
    </xf>
    <xf numFmtId="0" fontId="8" fillId="4" borderId="1" xfId="0" applyFont="1" applyFill="1" applyBorder="1" applyAlignment="1">
      <alignment horizontal="center" vertical="center"/>
    </xf>
    <xf numFmtId="0" fontId="7" fillId="19" borderId="14" xfId="0" applyFont="1" applyFill="1" applyBorder="1" applyAlignment="1">
      <alignment horizontal="center" vertical="center"/>
    </xf>
    <xf numFmtId="0" fontId="7" fillId="19" borderId="2" xfId="0" applyFont="1" applyFill="1" applyBorder="1" applyAlignment="1">
      <alignment vertical="center" wrapText="1"/>
    </xf>
    <xf numFmtId="0" fontId="8" fillId="19" borderId="2" xfId="0" applyFont="1" applyFill="1" applyBorder="1" applyAlignment="1">
      <alignment horizontal="center" vertical="center" wrapText="1"/>
    </xf>
    <xf numFmtId="2" fontId="8" fillId="19" borderId="2" xfId="0" applyNumberFormat="1" applyFont="1" applyFill="1" applyBorder="1" applyAlignment="1">
      <alignment horizontal="center" vertical="center"/>
    </xf>
    <xf numFmtId="2" fontId="8" fillId="19" borderId="19" xfId="0" applyNumberFormat="1" applyFont="1" applyFill="1" applyBorder="1" applyAlignment="1">
      <alignment horizontal="center" vertical="center"/>
    </xf>
    <xf numFmtId="2" fontId="8" fillId="4" borderId="2" xfId="0" applyNumberFormat="1" applyFont="1" applyFill="1" applyBorder="1" applyAlignment="1">
      <alignment horizontal="center" vertical="center"/>
    </xf>
    <xf numFmtId="2" fontId="8" fillId="4" borderId="2" xfId="0" applyNumberFormat="1" applyFont="1" applyFill="1" applyBorder="1" applyAlignment="1">
      <alignment horizontal="left" vertical="center"/>
    </xf>
    <xf numFmtId="0" fontId="8" fillId="4" borderId="8" xfId="0" applyFont="1" applyFill="1" applyBorder="1" applyAlignment="1">
      <alignment horizontal="center" vertical="center" wrapText="1"/>
    </xf>
    <xf numFmtId="0" fontId="8" fillId="4" borderId="8" xfId="0" applyFont="1" applyFill="1" applyBorder="1" applyAlignment="1">
      <alignment horizontal="left" vertical="center" wrapText="1"/>
    </xf>
    <xf numFmtId="0" fontId="7" fillId="19" borderId="8" xfId="0" applyFont="1" applyFill="1" applyBorder="1" applyAlignment="1">
      <alignment horizontal="center" vertical="center" wrapText="1"/>
    </xf>
    <xf numFmtId="0" fontId="7" fillId="19" borderId="8" xfId="0" applyFont="1" applyFill="1" applyBorder="1" applyAlignment="1">
      <alignment horizontal="left" vertical="center" wrapText="1"/>
    </xf>
    <xf numFmtId="0" fontId="8" fillId="19" borderId="8" xfId="0" applyFont="1" applyFill="1" applyBorder="1" applyAlignment="1">
      <alignment horizontal="center" vertical="center" wrapText="1"/>
    </xf>
    <xf numFmtId="0" fontId="8" fillId="19" borderId="8" xfId="0" applyFont="1" applyFill="1" applyBorder="1" applyAlignment="1">
      <alignment horizontal="left" vertical="center" wrapText="1"/>
    </xf>
    <xf numFmtId="0" fontId="8" fillId="0" borderId="8" xfId="0" applyFont="1" applyBorder="1" applyAlignment="1">
      <alignment horizontal="left" vertical="center" wrapText="1"/>
    </xf>
    <xf numFmtId="0" fontId="8" fillId="0" borderId="8" xfId="0" applyFont="1" applyBorder="1" applyAlignment="1">
      <alignment horizontal="center" vertical="center" wrapText="1"/>
    </xf>
    <xf numFmtId="0" fontId="8" fillId="0" borderId="33" xfId="0" applyFont="1" applyBorder="1" applyAlignment="1">
      <alignment horizontal="left" vertical="center" wrapText="1" indent="1"/>
    </xf>
    <xf numFmtId="0" fontId="7" fillId="4" borderId="1" xfId="0" applyFont="1" applyFill="1" applyBorder="1" applyAlignment="1">
      <alignment horizontal="left" vertical="center" wrapText="1"/>
    </xf>
    <xf numFmtId="0" fontId="8" fillId="4" borderId="1" xfId="0" applyFont="1" applyFill="1" applyBorder="1" applyAlignment="1">
      <alignment horizontal="left" vertical="center" wrapText="1"/>
    </xf>
    <xf numFmtId="0" fontId="7" fillId="0" borderId="1" xfId="0" applyFont="1" applyBorder="1" applyAlignment="1">
      <alignment horizontal="center" vertical="center" wrapText="1"/>
    </xf>
    <xf numFmtId="0" fontId="8" fillId="0" borderId="1" xfId="0" applyFont="1" applyBorder="1" applyAlignment="1">
      <alignment horizontal="left" vertical="center" wrapText="1"/>
    </xf>
    <xf numFmtId="0" fontId="5" fillId="25" borderId="0" xfId="0" applyFont="1" applyFill="1" applyAlignment="1">
      <alignment vertical="center"/>
    </xf>
    <xf numFmtId="0" fontId="7" fillId="10" borderId="1" xfId="0" applyFont="1" applyFill="1" applyBorder="1" applyAlignment="1">
      <alignment vertical="center"/>
    </xf>
    <xf numFmtId="2" fontId="8" fillId="27" borderId="2" xfId="0" applyNumberFormat="1" applyFont="1" applyFill="1" applyBorder="1" applyAlignment="1">
      <alignment horizontal="center" vertical="center"/>
    </xf>
    <xf numFmtId="0" fontId="7" fillId="27" borderId="1" xfId="0" applyFont="1" applyFill="1" applyBorder="1" applyAlignment="1">
      <alignment horizontal="center" vertical="center"/>
    </xf>
    <xf numFmtId="0" fontId="8" fillId="27" borderId="6" xfId="0" applyFont="1" applyFill="1" applyBorder="1" applyAlignment="1">
      <alignment horizontal="left" vertical="center" wrapText="1"/>
    </xf>
    <xf numFmtId="0" fontId="8" fillId="27" borderId="8" xfId="0" applyFont="1" applyFill="1" applyBorder="1" applyAlignment="1">
      <alignment horizontal="left" vertical="center" wrapText="1"/>
    </xf>
    <xf numFmtId="0" fontId="8" fillId="27" borderId="8" xfId="0" applyFont="1" applyFill="1" applyBorder="1" applyAlignment="1">
      <alignment horizontal="center" vertical="center" wrapText="1"/>
    </xf>
    <xf numFmtId="0" fontId="8" fillId="0" borderId="0" xfId="0" applyFont="1" applyProtection="1">
      <protection locked="0"/>
    </xf>
    <xf numFmtId="0" fontId="8" fillId="0" borderId="0" xfId="0" applyFont="1" applyAlignment="1" applyProtection="1">
      <alignment horizontal="center" vertical="center"/>
      <protection locked="0"/>
    </xf>
    <xf numFmtId="0" fontId="8" fillId="0" borderId="0" xfId="0" applyFont="1" applyAlignment="1" applyProtection="1">
      <alignment horizontal="center"/>
      <protection locked="0"/>
    </xf>
    <xf numFmtId="0" fontId="8" fillId="0" borderId="1" xfId="0" applyFont="1" applyBorder="1" applyProtection="1">
      <protection locked="0"/>
    </xf>
    <xf numFmtId="0" fontId="7" fillId="10" borderId="1" xfId="0" applyFont="1" applyFill="1" applyBorder="1" applyAlignment="1" applyProtection="1">
      <alignment horizontal="center" vertical="center"/>
      <protection locked="0"/>
    </xf>
    <xf numFmtId="0" fontId="7" fillId="10" borderId="4" xfId="0" applyFont="1" applyFill="1" applyBorder="1" applyAlignment="1" applyProtection="1">
      <alignment horizontal="center" vertical="center"/>
      <protection locked="0"/>
    </xf>
    <xf numFmtId="0" fontId="8" fillId="10" borderId="1" xfId="0" applyFont="1" applyFill="1" applyBorder="1" applyProtection="1">
      <protection locked="0"/>
    </xf>
    <xf numFmtId="0" fontId="15" fillId="10" borderId="1" xfId="0" applyFont="1" applyFill="1" applyBorder="1" applyAlignment="1" applyProtection="1">
      <alignment horizontal="center" vertical="center"/>
      <protection locked="0"/>
    </xf>
    <xf numFmtId="0" fontId="8" fillId="0" borderId="1" xfId="0" applyFont="1" applyBorder="1" applyAlignment="1" applyProtection="1">
      <alignment horizontal="left" vertical="center" wrapText="1" indent="1"/>
      <protection locked="0"/>
    </xf>
    <xf numFmtId="0" fontId="7" fillId="11" borderId="1" xfId="0" applyFont="1" applyFill="1" applyBorder="1" applyAlignment="1" applyProtection="1">
      <alignment horizontal="center" vertical="center"/>
      <protection locked="0"/>
    </xf>
    <xf numFmtId="0" fontId="8" fillId="0" borderId="4" xfId="0" applyFont="1" applyBorder="1" applyAlignment="1" applyProtection="1">
      <alignment horizontal="center"/>
      <protection locked="0"/>
    </xf>
    <xf numFmtId="0" fontId="8" fillId="0" borderId="1" xfId="0" applyFont="1" applyBorder="1" applyAlignment="1" applyProtection="1">
      <alignment vertical="center"/>
      <protection locked="0"/>
    </xf>
    <xf numFmtId="0" fontId="7" fillId="0" borderId="1" xfId="0" applyFont="1" applyBorder="1" applyAlignment="1" applyProtection="1">
      <alignment horizontal="center" vertical="center"/>
      <protection locked="0"/>
    </xf>
    <xf numFmtId="0" fontId="15" fillId="0" borderId="1" xfId="0" applyFont="1" applyBorder="1" applyAlignment="1" applyProtection="1">
      <alignment horizontal="center" vertical="center"/>
      <protection locked="0"/>
    </xf>
    <xf numFmtId="164" fontId="8" fillId="0" borderId="4" xfId="0" applyNumberFormat="1" applyFont="1" applyBorder="1" applyAlignment="1" applyProtection="1">
      <alignment horizontal="center" vertical="center"/>
      <protection locked="0"/>
    </xf>
    <xf numFmtId="2" fontId="8" fillId="0" borderId="1" xfId="0" applyNumberFormat="1" applyFont="1" applyBorder="1" applyAlignment="1" applyProtection="1">
      <alignment horizontal="center" vertical="center"/>
      <protection locked="0"/>
    </xf>
    <xf numFmtId="2" fontId="8" fillId="0" borderId="4" xfId="0" applyNumberFormat="1" applyFont="1" applyBorder="1" applyAlignment="1" applyProtection="1">
      <alignment horizontal="center" vertical="center"/>
      <protection locked="0"/>
    </xf>
    <xf numFmtId="0" fontId="8" fillId="0" borderId="1" xfId="0" applyFont="1" applyBorder="1" applyAlignment="1" applyProtection="1">
      <alignment horizontal="center" vertical="center" wrapText="1"/>
      <protection locked="0"/>
    </xf>
    <xf numFmtId="1" fontId="8" fillId="0" borderId="1" xfId="0" applyNumberFormat="1" applyFont="1" applyBorder="1" applyAlignment="1" applyProtection="1">
      <alignment horizontal="center" vertical="center"/>
      <protection locked="0"/>
    </xf>
    <xf numFmtId="1" fontId="8" fillId="0" borderId="4" xfId="0" applyNumberFormat="1" applyFont="1" applyBorder="1" applyAlignment="1" applyProtection="1">
      <alignment horizontal="center" vertical="center"/>
      <protection locked="0"/>
    </xf>
    <xf numFmtId="0" fontId="8" fillId="4" borderId="2" xfId="0" applyFont="1" applyFill="1" applyBorder="1" applyAlignment="1" applyProtection="1">
      <alignment horizontal="left" vertical="center" wrapText="1"/>
      <protection locked="0"/>
    </xf>
    <xf numFmtId="0" fontId="8" fillId="7" borderId="1" xfId="0" applyFont="1" applyFill="1" applyBorder="1" applyProtection="1">
      <protection locked="0"/>
    </xf>
    <xf numFmtId="0" fontId="7" fillId="0" borderId="1" xfId="0" applyFont="1" applyBorder="1" applyAlignment="1" applyProtection="1">
      <alignment vertical="center" wrapText="1"/>
      <protection locked="0"/>
    </xf>
    <xf numFmtId="164" fontId="37" fillId="14" borderId="1" xfId="0" applyNumberFormat="1" applyFont="1" applyFill="1" applyBorder="1" applyAlignment="1" applyProtection="1">
      <alignment horizontal="center" vertical="center" wrapText="1"/>
      <protection locked="0"/>
    </xf>
    <xf numFmtId="0" fontId="21" fillId="0" borderId="1" xfId="0" applyFont="1" applyBorder="1" applyAlignment="1" applyProtection="1">
      <alignment horizontal="center" vertical="center" wrapText="1"/>
      <protection locked="0"/>
    </xf>
    <xf numFmtId="0" fontId="8" fillId="0" borderId="2" xfId="0" applyFont="1" applyBorder="1" applyAlignment="1" applyProtection="1">
      <alignment horizontal="center" vertical="center"/>
      <protection locked="0"/>
    </xf>
    <xf numFmtId="0" fontId="7" fillId="0" borderId="1" xfId="0" applyFont="1" applyBorder="1" applyAlignment="1" applyProtection="1">
      <alignment horizontal="left" vertical="center" wrapText="1"/>
      <protection locked="0"/>
    </xf>
    <xf numFmtId="0" fontId="7" fillId="0" borderId="1" xfId="0" applyFont="1" applyBorder="1" applyAlignment="1" applyProtection="1">
      <alignment horizontal="left" vertical="center"/>
      <protection locked="0"/>
    </xf>
    <xf numFmtId="1" fontId="7" fillId="0" borderId="1" xfId="0" applyNumberFormat="1" applyFont="1" applyBorder="1" applyAlignment="1" applyProtection="1">
      <alignment horizontal="center" vertical="center"/>
      <protection locked="0"/>
    </xf>
    <xf numFmtId="0" fontId="7" fillId="0" borderId="4" xfId="0" applyFont="1" applyBorder="1" applyAlignment="1" applyProtection="1">
      <alignment horizontal="center" vertical="center"/>
      <protection locked="0"/>
    </xf>
    <xf numFmtId="0" fontId="20" fillId="12" borderId="1" xfId="0" applyFont="1" applyFill="1" applyBorder="1" applyAlignment="1" applyProtection="1">
      <alignment vertical="center" wrapText="1"/>
      <protection locked="0"/>
    </xf>
    <xf numFmtId="0" fontId="20" fillId="10" borderId="1" xfId="0" applyFont="1" applyFill="1" applyBorder="1" applyAlignment="1" applyProtection="1">
      <alignment vertical="center"/>
      <protection locked="0"/>
    </xf>
    <xf numFmtId="0" fontId="20" fillId="0" borderId="0" xfId="0" applyFont="1" applyAlignment="1" applyProtection="1">
      <alignment vertical="center"/>
      <protection locked="0"/>
    </xf>
    <xf numFmtId="0" fontId="21" fillId="0" borderId="1" xfId="0" applyFont="1" applyBorder="1" applyAlignment="1" applyProtection="1">
      <alignment horizontal="center" vertical="center"/>
      <protection locked="0"/>
    </xf>
    <xf numFmtId="0" fontId="0" fillId="0" borderId="0" xfId="0" applyProtection="1">
      <protection locked="0"/>
    </xf>
    <xf numFmtId="164" fontId="21" fillId="0" borderId="1" xfId="0" applyNumberFormat="1" applyFont="1" applyBorder="1" applyAlignment="1" applyProtection="1">
      <alignment horizontal="center" vertical="center"/>
      <protection locked="0"/>
    </xf>
    <xf numFmtId="164" fontId="11" fillId="0" borderId="1" xfId="0" applyNumberFormat="1" applyFont="1" applyBorder="1" applyAlignment="1" applyProtection="1">
      <alignment horizontal="center" vertical="center"/>
      <protection locked="0"/>
    </xf>
    <xf numFmtId="0" fontId="0" fillId="0" borderId="6" xfId="0" applyBorder="1" applyProtection="1">
      <protection locked="0"/>
    </xf>
    <xf numFmtId="164" fontId="20" fillId="22" borderId="1" xfId="0" applyNumberFormat="1" applyFont="1" applyFill="1" applyBorder="1" applyAlignment="1" applyProtection="1">
      <alignment horizontal="center" vertical="center" wrapText="1"/>
      <protection locked="0"/>
    </xf>
    <xf numFmtId="0" fontId="0" fillId="0" borderId="1" xfId="0" applyBorder="1" applyProtection="1">
      <protection locked="0"/>
    </xf>
    <xf numFmtId="0" fontId="0" fillId="0" borderId="5" xfId="0" applyBorder="1" applyProtection="1">
      <protection locked="0"/>
    </xf>
    <xf numFmtId="0" fontId="20" fillId="10" borderId="5" xfId="0" applyFont="1" applyFill="1" applyBorder="1" applyAlignment="1" applyProtection="1">
      <alignment vertical="center"/>
      <protection locked="0"/>
    </xf>
    <xf numFmtId="0" fontId="20" fillId="0" borderId="20" xfId="0" applyFont="1" applyBorder="1" applyAlignment="1" applyProtection="1">
      <alignment vertical="center"/>
      <protection locked="0"/>
    </xf>
    <xf numFmtId="0" fontId="20" fillId="0" borderId="1" xfId="0" applyFont="1" applyBorder="1" applyAlignment="1" applyProtection="1">
      <alignment vertical="center"/>
      <protection locked="0"/>
    </xf>
    <xf numFmtId="164" fontId="20" fillId="0" borderId="2" xfId="0" applyNumberFormat="1" applyFont="1" applyBorder="1" applyAlignment="1" applyProtection="1">
      <alignment horizontal="center" vertical="center" wrapText="1"/>
      <protection locked="0"/>
    </xf>
    <xf numFmtId="164" fontId="20" fillId="0" borderId="3" xfId="0" applyNumberFormat="1" applyFont="1" applyBorder="1" applyAlignment="1" applyProtection="1">
      <alignment horizontal="center" vertical="center" wrapText="1"/>
      <protection locked="0"/>
    </xf>
    <xf numFmtId="164" fontId="20" fillId="0" borderId="1" xfId="0" applyNumberFormat="1" applyFont="1" applyBorder="1" applyAlignment="1" applyProtection="1">
      <alignment horizontal="center" vertical="center" wrapText="1"/>
      <protection locked="0"/>
    </xf>
    <xf numFmtId="0" fontId="26" fillId="0" borderId="1" xfId="0" applyFont="1" applyBorder="1" applyAlignment="1" applyProtection="1">
      <alignment vertical="center"/>
      <protection locked="0"/>
    </xf>
    <xf numFmtId="0" fontId="17" fillId="0" borderId="4"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6" xfId="0" applyFont="1" applyBorder="1" applyAlignment="1" applyProtection="1">
      <alignment horizontal="center"/>
      <protection locked="0"/>
    </xf>
    <xf numFmtId="0" fontId="26" fillId="0" borderId="1" xfId="0" applyFont="1" applyBorder="1" applyAlignment="1" applyProtection="1">
      <alignment horizontal="center" vertical="center"/>
      <protection locked="0"/>
    </xf>
    <xf numFmtId="0" fontId="26" fillId="0" borderId="1" xfId="0" applyFont="1" applyBorder="1" applyAlignment="1" applyProtection="1">
      <alignment horizontal="left" vertical="center" wrapText="1"/>
      <protection locked="0"/>
    </xf>
    <xf numFmtId="0" fontId="26" fillId="0" borderId="1" xfId="0" applyFont="1" applyBorder="1" applyAlignment="1" applyProtection="1">
      <alignment horizontal="center" vertical="center" wrapText="1"/>
      <protection locked="0"/>
    </xf>
    <xf numFmtId="0" fontId="25" fillId="0" borderId="1" xfId="0" applyFont="1" applyBorder="1" applyAlignment="1" applyProtection="1">
      <alignment horizontal="center" vertical="center"/>
      <protection locked="0"/>
    </xf>
    <xf numFmtId="0" fontId="25" fillId="0" borderId="1" xfId="0" applyFont="1" applyBorder="1" applyAlignment="1" applyProtection="1">
      <alignment horizontal="center" vertical="center" wrapText="1"/>
      <protection locked="0"/>
    </xf>
    <xf numFmtId="2" fontId="0" fillId="0" borderId="2" xfId="0" applyNumberFormat="1" applyBorder="1" applyAlignment="1" applyProtection="1">
      <alignment horizontal="center" vertical="center"/>
      <protection locked="0"/>
    </xf>
    <xf numFmtId="2" fontId="50" fillId="0" borderId="2" xfId="0" applyNumberFormat="1" applyFont="1" applyBorder="1" applyAlignment="1" applyProtection="1">
      <alignment horizontal="center" vertical="center" wrapText="1"/>
      <protection locked="0"/>
    </xf>
    <xf numFmtId="0" fontId="7" fillId="0" borderId="1" xfId="0" applyFont="1" applyBorder="1" applyAlignment="1" applyProtection="1">
      <alignment horizontal="center" vertical="center" wrapText="1"/>
      <protection locked="0"/>
    </xf>
    <xf numFmtId="0" fontId="7" fillId="0" borderId="4" xfId="0" applyFont="1" applyBorder="1" applyAlignment="1" applyProtection="1">
      <alignment horizontal="center" vertical="center" wrapText="1"/>
      <protection locked="0"/>
    </xf>
    <xf numFmtId="0" fontId="15" fillId="19" borderId="1" xfId="0" applyFont="1" applyFill="1" applyBorder="1" applyAlignment="1" applyProtection="1">
      <alignment vertical="center" wrapText="1"/>
      <protection locked="0"/>
    </xf>
    <xf numFmtId="0" fontId="8" fillId="19" borderId="1" xfId="0" applyFont="1" applyFill="1" applyBorder="1" applyAlignment="1" applyProtection="1">
      <alignment horizontal="center" vertical="center"/>
      <protection locked="0"/>
    </xf>
    <xf numFmtId="0" fontId="8" fillId="19" borderId="4" xfId="0" applyFont="1" applyFill="1" applyBorder="1" applyAlignment="1" applyProtection="1">
      <alignment horizontal="center" vertical="center" wrapText="1"/>
      <protection locked="0"/>
    </xf>
    <xf numFmtId="0" fontId="8" fillId="19" borderId="1" xfId="0" applyFont="1" applyFill="1" applyBorder="1" applyProtection="1">
      <protection locked="0"/>
    </xf>
    <xf numFmtId="0" fontId="8" fillId="12" borderId="1" xfId="0" applyFont="1" applyFill="1" applyBorder="1" applyAlignment="1" applyProtection="1">
      <alignment horizontal="center" vertical="center"/>
      <protection locked="0"/>
    </xf>
    <xf numFmtId="0" fontId="8" fillId="0" borderId="1" xfId="0" applyFont="1" applyBorder="1" applyAlignment="1" applyProtection="1">
      <alignment horizontal="left" vertical="center" wrapText="1"/>
      <protection locked="0"/>
    </xf>
    <xf numFmtId="0" fontId="8" fillId="11" borderId="1" xfId="0" applyFont="1" applyFill="1" applyBorder="1" applyProtection="1">
      <protection locked="0"/>
    </xf>
    <xf numFmtId="0" fontId="8" fillId="0" borderId="4" xfId="0" applyFont="1" applyBorder="1" applyAlignment="1" applyProtection="1">
      <alignment horizontal="center" vertical="center" wrapText="1"/>
      <protection locked="0"/>
    </xf>
    <xf numFmtId="0" fontId="7" fillId="4" borderId="1" xfId="0" applyFont="1" applyFill="1" applyBorder="1" applyAlignment="1" applyProtection="1">
      <alignment horizontal="center" vertical="center"/>
      <protection locked="0"/>
    </xf>
    <xf numFmtId="0" fontId="15" fillId="19" borderId="1" xfId="0" applyFont="1" applyFill="1" applyBorder="1" applyAlignment="1" applyProtection="1">
      <alignment horizontal="center" vertical="center"/>
      <protection locked="0"/>
    </xf>
    <xf numFmtId="0" fontId="7" fillId="19" borderId="1" xfId="0" applyFont="1" applyFill="1" applyBorder="1" applyAlignment="1" applyProtection="1">
      <alignment horizontal="center" vertical="center"/>
      <protection locked="0"/>
    </xf>
    <xf numFmtId="0" fontId="7" fillId="19" borderId="1" xfId="0" applyFont="1" applyFill="1" applyBorder="1" applyAlignment="1" applyProtection="1">
      <alignment horizontal="left" vertical="center"/>
      <protection locked="0"/>
    </xf>
    <xf numFmtId="0" fontId="7" fillId="19" borderId="4" xfId="0" applyFont="1" applyFill="1" applyBorder="1" applyAlignment="1" applyProtection="1">
      <alignment horizontal="center" vertical="center"/>
      <protection locked="0"/>
    </xf>
    <xf numFmtId="0" fontId="8" fillId="0" borderId="0" xfId="0" applyFont="1" applyAlignment="1" applyProtection="1">
      <alignment vertical="center"/>
      <protection locked="0"/>
    </xf>
    <xf numFmtId="0" fontId="7" fillId="0" borderId="3" xfId="0" applyFont="1" applyBorder="1" applyAlignment="1" applyProtection="1">
      <alignment horizontal="center" vertical="center"/>
      <protection locked="0"/>
    </xf>
    <xf numFmtId="0" fontId="7" fillId="0" borderId="5" xfId="0" applyFont="1" applyBorder="1" applyAlignment="1" applyProtection="1">
      <alignment horizontal="left" vertical="center"/>
      <protection locked="0"/>
    </xf>
    <xf numFmtId="0" fontId="7" fillId="0" borderId="5" xfId="0" applyFont="1" applyBorder="1" applyAlignment="1" applyProtection="1">
      <alignment horizontal="center" vertical="center"/>
      <protection locked="0"/>
    </xf>
    <xf numFmtId="0" fontId="8" fillId="0" borderId="6" xfId="0" applyFont="1" applyBorder="1" applyAlignment="1" applyProtection="1">
      <alignment vertical="center"/>
      <protection locked="0"/>
    </xf>
    <xf numFmtId="0" fontId="8" fillId="7" borderId="1" xfId="0" applyFont="1" applyFill="1" applyBorder="1" applyAlignment="1" applyProtection="1">
      <alignment vertical="center" wrapText="1"/>
      <protection locked="0"/>
    </xf>
    <xf numFmtId="0" fontId="21" fillId="0" borderId="1" xfId="0" applyFont="1" applyBorder="1" applyAlignment="1" applyProtection="1">
      <alignment vertical="center" wrapText="1"/>
      <protection locked="0"/>
    </xf>
    <xf numFmtId="0" fontId="20" fillId="0" borderId="1" xfId="0" applyFont="1" applyBorder="1" applyAlignment="1" applyProtection="1">
      <alignment vertical="center" wrapText="1"/>
      <protection locked="0"/>
    </xf>
    <xf numFmtId="0" fontId="21" fillId="0" borderId="1" xfId="0" applyFont="1" applyBorder="1" applyAlignment="1" applyProtection="1">
      <alignment horizontal="left" vertical="center" wrapText="1" indent="1"/>
      <protection locked="0"/>
    </xf>
    <xf numFmtId="0" fontId="21" fillId="0" borderId="0" xfId="0" applyFont="1" applyAlignment="1" applyProtection="1">
      <alignment horizontal="left" vertical="center" wrapText="1" indent="1"/>
      <protection locked="0"/>
    </xf>
    <xf numFmtId="0" fontId="21" fillId="0" borderId="0" xfId="0" applyFont="1" applyAlignment="1" applyProtection="1">
      <alignment horizontal="center" vertical="center"/>
      <protection locked="0"/>
    </xf>
    <xf numFmtId="2" fontId="11" fillId="0" borderId="1" xfId="0" applyNumberFormat="1" applyFont="1" applyBorder="1" applyAlignment="1" applyProtection="1">
      <alignment horizontal="center" vertical="center"/>
      <protection locked="0"/>
    </xf>
    <xf numFmtId="0" fontId="21" fillId="0" borderId="3" xfId="0" applyFont="1" applyBorder="1" applyAlignment="1" applyProtection="1">
      <alignment vertical="center" wrapText="1"/>
      <protection locked="0"/>
    </xf>
    <xf numFmtId="0" fontId="21" fillId="0" borderId="3" xfId="0" applyFont="1" applyBorder="1" applyAlignment="1" applyProtection="1">
      <alignment horizontal="center" vertical="center"/>
      <protection locked="0"/>
    </xf>
    <xf numFmtId="0" fontId="11" fillId="0" borderId="1" xfId="0" applyFont="1" applyBorder="1" applyAlignment="1" applyProtection="1">
      <alignment horizontal="center" vertical="center"/>
      <protection locked="0"/>
    </xf>
    <xf numFmtId="0" fontId="11" fillId="0" borderId="41" xfId="0" applyFont="1" applyBorder="1" applyAlignment="1" applyProtection="1">
      <alignment horizontal="center" vertical="center"/>
      <protection locked="0"/>
    </xf>
    <xf numFmtId="0" fontId="16" fillId="0" borderId="3" xfId="0" applyFont="1" applyBorder="1" applyAlignment="1" applyProtection="1">
      <alignment horizontal="center" vertical="center" wrapText="1"/>
      <protection locked="0"/>
    </xf>
    <xf numFmtId="0" fontId="7" fillId="0" borderId="12" xfId="0" applyFont="1" applyBorder="1" applyAlignment="1" applyProtection="1">
      <alignment horizontal="center" vertical="center"/>
      <protection locked="0"/>
    </xf>
    <xf numFmtId="0" fontId="8" fillId="19" borderId="1" xfId="0" applyFont="1" applyFill="1" applyBorder="1" applyAlignment="1" applyProtection="1">
      <alignment vertical="center" wrapText="1"/>
      <protection locked="0"/>
    </xf>
    <xf numFmtId="0" fontId="20" fillId="0" borderId="0" xfId="0" applyFont="1" applyAlignment="1" applyProtection="1">
      <alignment horizontal="center" vertical="center"/>
      <protection locked="0"/>
    </xf>
    <xf numFmtId="0" fontId="7" fillId="4" borderId="1" xfId="0" applyFont="1" applyFill="1" applyBorder="1" applyAlignment="1" applyProtection="1">
      <alignment horizontal="center" vertical="center" wrapText="1"/>
      <protection locked="0"/>
    </xf>
    <xf numFmtId="0" fontId="7" fillId="4" borderId="4" xfId="0" applyFont="1" applyFill="1" applyBorder="1" applyAlignment="1" applyProtection="1">
      <alignment horizontal="center" vertical="center"/>
      <protection locked="0"/>
    </xf>
    <xf numFmtId="164" fontId="21" fillId="10" borderId="1" xfId="0" applyNumberFormat="1" applyFont="1" applyFill="1" applyBorder="1" applyAlignment="1" applyProtection="1">
      <alignment horizontal="center" vertical="center"/>
      <protection locked="0"/>
    </xf>
    <xf numFmtId="164" fontId="21" fillId="10" borderId="4" xfId="0" applyNumberFormat="1" applyFont="1" applyFill="1" applyBorder="1" applyAlignment="1" applyProtection="1">
      <alignment horizontal="center" vertical="center" wrapText="1"/>
      <protection locked="0"/>
    </xf>
    <xf numFmtId="0" fontId="21" fillId="10" borderId="1" xfId="0" applyFont="1" applyFill="1" applyBorder="1" applyAlignment="1" applyProtection="1">
      <alignment vertical="center" wrapText="1"/>
      <protection locked="0"/>
    </xf>
    <xf numFmtId="164" fontId="21" fillId="0" borderId="4" xfId="0" applyNumberFormat="1" applyFont="1" applyBorder="1" applyAlignment="1" applyProtection="1">
      <alignment horizontal="center" vertical="center" wrapText="1"/>
      <protection locked="0"/>
    </xf>
    <xf numFmtId="164" fontId="21" fillId="0" borderId="1" xfId="0" applyNumberFormat="1" applyFont="1" applyBorder="1" applyAlignment="1" applyProtection="1">
      <alignment horizontal="center" vertical="center" wrapText="1"/>
      <protection locked="0"/>
    </xf>
    <xf numFmtId="0" fontId="52" fillId="0" borderId="5" xfId="0" applyFont="1" applyBorder="1" applyAlignment="1" applyProtection="1">
      <alignment vertical="center"/>
      <protection locked="0"/>
    </xf>
    <xf numFmtId="0" fontId="52" fillId="0" borderId="6" xfId="0" applyFont="1" applyBorder="1" applyAlignment="1" applyProtection="1">
      <alignment vertical="center"/>
      <protection locked="0"/>
    </xf>
    <xf numFmtId="0" fontId="45" fillId="0" borderId="1" xfId="0" applyFont="1" applyBorder="1" applyAlignment="1" applyProtection="1">
      <alignment horizontal="center" vertical="center"/>
      <protection locked="0"/>
    </xf>
    <xf numFmtId="2" fontId="45" fillId="0" borderId="1" xfId="0" applyNumberFormat="1" applyFont="1" applyBorder="1" applyAlignment="1" applyProtection="1">
      <alignment horizontal="center" vertical="center"/>
      <protection locked="0"/>
    </xf>
    <xf numFmtId="2" fontId="45" fillId="0" borderId="4" xfId="0" applyNumberFormat="1" applyFont="1" applyBorder="1" applyAlignment="1" applyProtection="1">
      <alignment horizontal="center" vertical="center"/>
      <protection locked="0"/>
    </xf>
    <xf numFmtId="0" fontId="8" fillId="0" borderId="4" xfId="0" applyFont="1" applyBorder="1" applyAlignment="1" applyProtection="1">
      <alignment vertical="center" wrapText="1"/>
      <protection locked="0"/>
    </xf>
    <xf numFmtId="0" fontId="8" fillId="0" borderId="20" xfId="0" applyFont="1" applyBorder="1" applyProtection="1">
      <protection locked="0"/>
    </xf>
    <xf numFmtId="2" fontId="8" fillId="4" borderId="1" xfId="0" applyNumberFormat="1" applyFont="1" applyFill="1" applyBorder="1" applyAlignment="1" applyProtection="1">
      <alignment horizontal="center" vertical="center"/>
      <protection locked="0"/>
    </xf>
    <xf numFmtId="0" fontId="8" fillId="4" borderId="1" xfId="0" applyFont="1" applyFill="1" applyBorder="1" applyAlignment="1" applyProtection="1">
      <alignment vertical="center" wrapText="1"/>
      <protection locked="0"/>
    </xf>
    <xf numFmtId="0" fontId="8" fillId="4" borderId="1" xfId="0" applyFont="1" applyFill="1" applyBorder="1" applyAlignment="1" applyProtection="1">
      <alignment horizontal="center" vertical="center" wrapText="1"/>
      <protection locked="0"/>
    </xf>
    <xf numFmtId="2" fontId="8" fillId="19" borderId="1" xfId="0" applyNumberFormat="1" applyFont="1" applyFill="1" applyBorder="1" applyAlignment="1" applyProtection="1">
      <alignment horizontal="center" vertical="center"/>
      <protection locked="0"/>
    </xf>
    <xf numFmtId="2" fontId="8" fillId="4" borderId="2" xfId="0" applyNumberFormat="1" applyFont="1" applyFill="1" applyBorder="1" applyAlignment="1" applyProtection="1">
      <alignment horizontal="center" vertical="center"/>
      <protection locked="0"/>
    </xf>
    <xf numFmtId="0" fontId="8" fillId="4" borderId="6" xfId="0" applyFont="1" applyFill="1" applyBorder="1" applyAlignment="1" applyProtection="1">
      <alignment horizontal="left" vertical="center" wrapText="1"/>
      <protection locked="0"/>
    </xf>
    <xf numFmtId="2" fontId="8" fillId="4" borderId="19" xfId="0" applyNumberFormat="1" applyFont="1" applyFill="1" applyBorder="1" applyAlignment="1" applyProtection="1">
      <alignment horizontal="center" vertical="center"/>
      <protection locked="0"/>
    </xf>
    <xf numFmtId="0" fontId="8" fillId="19" borderId="8" xfId="0" applyFont="1" applyFill="1" applyBorder="1" applyAlignment="1" applyProtection="1">
      <alignment horizontal="center" vertical="center" wrapText="1"/>
      <protection locked="0"/>
    </xf>
    <xf numFmtId="0" fontId="8" fillId="19" borderId="8" xfId="0" applyFont="1" applyFill="1" applyBorder="1" applyAlignment="1" applyProtection="1">
      <alignment horizontal="left" vertical="center" wrapText="1"/>
      <protection locked="0"/>
    </xf>
    <xf numFmtId="0" fontId="8" fillId="19" borderId="13" xfId="0" applyFont="1" applyFill="1" applyBorder="1" applyAlignment="1" applyProtection="1">
      <alignment horizontal="center" vertical="center" wrapText="1"/>
      <protection locked="0"/>
    </xf>
    <xf numFmtId="0" fontId="8" fillId="19" borderId="1" xfId="0" applyFont="1" applyFill="1" applyBorder="1" applyAlignment="1" applyProtection="1">
      <alignment horizontal="left" vertical="center" wrapText="1"/>
      <protection locked="0"/>
    </xf>
    <xf numFmtId="0" fontId="8" fillId="18" borderId="1" xfId="0" applyFont="1" applyFill="1" applyBorder="1" applyAlignment="1" applyProtection="1">
      <alignment horizontal="center" vertical="center"/>
      <protection locked="0"/>
    </xf>
    <xf numFmtId="2" fontId="8" fillId="18" borderId="1" xfId="0" applyNumberFormat="1" applyFont="1" applyFill="1" applyBorder="1" applyAlignment="1" applyProtection="1">
      <alignment horizontal="center" vertical="center"/>
      <protection locked="0"/>
    </xf>
    <xf numFmtId="2" fontId="8" fillId="18" borderId="4" xfId="0" applyNumberFormat="1" applyFont="1" applyFill="1" applyBorder="1" applyAlignment="1" applyProtection="1">
      <alignment horizontal="center" vertical="center"/>
      <protection locked="0"/>
    </xf>
    <xf numFmtId="0" fontId="8" fillId="18" borderId="1" xfId="0" applyFont="1" applyFill="1" applyBorder="1" applyAlignment="1" applyProtection="1">
      <alignment horizontal="center"/>
      <protection locked="0"/>
    </xf>
    <xf numFmtId="0" fontId="7" fillId="11" borderId="33" xfId="0" applyFont="1" applyFill="1" applyBorder="1" applyAlignment="1" applyProtection="1">
      <alignment horizontal="center" vertical="center"/>
      <protection locked="0"/>
    </xf>
    <xf numFmtId="0" fontId="8" fillId="4" borderId="1" xfId="0" applyFont="1" applyFill="1" applyBorder="1" applyAlignment="1" applyProtection="1">
      <alignment horizontal="left" vertical="center" wrapText="1"/>
      <protection locked="0"/>
    </xf>
    <xf numFmtId="0" fontId="8" fillId="0" borderId="0" xfId="0" applyFont="1" applyAlignment="1" applyProtection="1">
      <alignment horizontal="left" vertical="center" wrapText="1" indent="1"/>
      <protection locked="0"/>
    </xf>
    <xf numFmtId="2" fontId="8" fillId="0" borderId="0" xfId="0" applyNumberFormat="1" applyFont="1" applyAlignment="1" applyProtection="1">
      <alignment horizontal="center" vertical="center"/>
      <protection locked="0"/>
    </xf>
    <xf numFmtId="0" fontId="15" fillId="0" borderId="0" xfId="0" applyFont="1" applyAlignment="1" applyProtection="1">
      <alignment horizontal="center" vertical="center"/>
      <protection locked="0"/>
    </xf>
    <xf numFmtId="0" fontId="15" fillId="0" borderId="0" xfId="0" applyFont="1" applyAlignment="1" applyProtection="1">
      <alignment vertical="center" wrapText="1"/>
      <protection locked="0"/>
    </xf>
    <xf numFmtId="2" fontId="7" fillId="0" borderId="0" xfId="0" applyNumberFormat="1" applyFont="1" applyAlignment="1" applyProtection="1">
      <alignment horizontal="center" vertical="center"/>
      <protection locked="0"/>
    </xf>
    <xf numFmtId="0" fontId="7" fillId="0" borderId="0" xfId="0" applyFont="1" applyAlignment="1" applyProtection="1">
      <alignment horizontal="center" vertical="center"/>
      <protection locked="0"/>
    </xf>
    <xf numFmtId="0" fontId="7" fillId="0" borderId="0" xfId="0" applyFont="1" applyAlignment="1" applyProtection="1">
      <alignment vertical="center" wrapText="1"/>
      <protection locked="0"/>
    </xf>
    <xf numFmtId="2" fontId="37" fillId="0" borderId="1" xfId="0" applyNumberFormat="1" applyFont="1" applyBorder="1" applyAlignment="1" applyProtection="1">
      <alignment horizontal="center" vertical="center"/>
      <protection locked="0"/>
    </xf>
    <xf numFmtId="2" fontId="37" fillId="0" borderId="1" xfId="0" applyNumberFormat="1" applyFont="1" applyBorder="1" applyAlignment="1">
      <alignment horizontal="center" vertical="center"/>
    </xf>
    <xf numFmtId="2" fontId="37" fillId="0" borderId="4" xfId="0" applyNumberFormat="1" applyFont="1" applyBorder="1" applyAlignment="1" applyProtection="1">
      <alignment horizontal="center" vertical="center"/>
      <protection locked="0"/>
    </xf>
    <xf numFmtId="0" fontId="53" fillId="0" borderId="1" xfId="0" applyFont="1" applyBorder="1" applyAlignment="1">
      <alignment horizontal="left" vertical="center"/>
    </xf>
    <xf numFmtId="0" fontId="53" fillId="0" borderId="1" xfId="0" applyFont="1" applyBorder="1" applyAlignment="1">
      <alignment horizontal="center" vertical="center" wrapText="1"/>
    </xf>
    <xf numFmtId="0" fontId="53" fillId="0" borderId="1" xfId="0" applyFont="1" applyBorder="1" applyAlignment="1">
      <alignment horizontal="center" vertical="center"/>
    </xf>
    <xf numFmtId="0" fontId="54" fillId="0" borderId="1" xfId="0" applyFont="1" applyBorder="1" applyAlignment="1">
      <alignment horizontal="center" vertical="center"/>
    </xf>
    <xf numFmtId="0" fontId="54" fillId="0" borderId="1" xfId="0" applyFont="1" applyBorder="1" applyAlignment="1">
      <alignment vertical="center"/>
    </xf>
    <xf numFmtId="0" fontId="55" fillId="0" borderId="1" xfId="0" applyFont="1" applyBorder="1" applyAlignment="1">
      <alignment horizontal="left" vertical="center" wrapText="1"/>
    </xf>
    <xf numFmtId="0" fontId="56" fillId="0" borderId="1" xfId="0" applyFont="1" applyBorder="1" applyAlignment="1">
      <alignment horizontal="center" vertical="center"/>
    </xf>
    <xf numFmtId="0" fontId="46" fillId="19" borderId="1" xfId="0" applyFont="1" applyFill="1" applyBorder="1" applyAlignment="1">
      <alignment horizontal="center" vertical="center"/>
    </xf>
    <xf numFmtId="0" fontId="0" fillId="0" borderId="36" xfId="0" applyBorder="1" applyAlignment="1">
      <alignment vertical="center" wrapText="1"/>
    </xf>
    <xf numFmtId="0" fontId="0" fillId="0" borderId="42" xfId="0" applyBorder="1" applyAlignment="1">
      <alignment horizontal="center" vertical="center"/>
    </xf>
    <xf numFmtId="0" fontId="1" fillId="0" borderId="37" xfId="0" applyFont="1" applyBorder="1" applyAlignment="1">
      <alignment horizontal="left" vertical="center"/>
    </xf>
    <xf numFmtId="0" fontId="0" fillId="4" borderId="37" xfId="0" applyFill="1" applyBorder="1" applyAlignment="1">
      <alignment vertical="center" wrapText="1"/>
    </xf>
    <xf numFmtId="0" fontId="0" fillId="4" borderId="44" xfId="0" applyFill="1" applyBorder="1" applyAlignment="1">
      <alignment vertical="center" wrapText="1"/>
    </xf>
    <xf numFmtId="0" fontId="0" fillId="23" borderId="15" xfId="0" applyFill="1" applyBorder="1" applyAlignment="1">
      <alignment horizontal="center" vertical="center"/>
    </xf>
    <xf numFmtId="164" fontId="8" fillId="0" borderId="1" xfId="0" applyNumberFormat="1" applyFont="1" applyBorder="1" applyAlignment="1" applyProtection="1">
      <alignment horizontal="center" vertical="center"/>
      <protection locked="0"/>
    </xf>
    <xf numFmtId="0" fontId="8" fillId="0" borderId="1" xfId="0" applyFont="1" applyBorder="1" applyAlignment="1" applyProtection="1">
      <alignment horizontal="center"/>
      <protection locked="0"/>
    </xf>
    <xf numFmtId="2" fontId="7" fillId="11" borderId="4" xfId="0" applyNumberFormat="1" applyFont="1" applyFill="1" applyBorder="1" applyAlignment="1">
      <alignment horizontal="center" vertical="center"/>
    </xf>
    <xf numFmtId="2" fontId="8" fillId="0" borderId="1" xfId="0" applyNumberFormat="1" applyFont="1" applyBorder="1" applyAlignment="1">
      <alignment horizontal="center" vertical="center" wrapText="1"/>
    </xf>
    <xf numFmtId="0" fontId="7" fillId="19" borderId="1" xfId="0" applyFont="1" applyFill="1" applyBorder="1" applyAlignment="1">
      <alignment vertical="center" wrapText="1"/>
    </xf>
    <xf numFmtId="0" fontId="7" fillId="19" borderId="13" xfId="0" applyFont="1" applyFill="1" applyBorder="1" applyAlignment="1">
      <alignment horizontal="center" vertical="center"/>
    </xf>
    <xf numFmtId="0" fontId="7" fillId="19" borderId="1" xfId="0" applyFont="1" applyFill="1" applyBorder="1" applyAlignment="1">
      <alignment horizontal="center" vertical="center" wrapText="1"/>
    </xf>
    <xf numFmtId="0" fontId="20" fillId="0" borderId="14" xfId="0" applyFont="1" applyBorder="1" applyAlignment="1">
      <alignment horizontal="center" vertical="center" wrapText="1"/>
    </xf>
    <xf numFmtId="0" fontId="8" fillId="0" borderId="0" xfId="0" applyFont="1" applyAlignment="1" applyProtection="1">
      <alignment horizontal="center" wrapText="1"/>
      <protection locked="0"/>
    </xf>
    <xf numFmtId="0" fontId="8" fillId="0" borderId="2" xfId="0" applyFont="1" applyBorder="1" applyAlignment="1">
      <alignment horizontal="center" vertical="center" wrapText="1"/>
    </xf>
    <xf numFmtId="164" fontId="21" fillId="24" borderId="2" xfId="0" applyNumberFormat="1" applyFont="1" applyFill="1" applyBorder="1" applyAlignment="1">
      <alignment horizontal="center" vertical="center"/>
    </xf>
    <xf numFmtId="0" fontId="8" fillId="0" borderId="2" xfId="0" applyFont="1" applyBorder="1" applyAlignment="1" applyProtection="1">
      <alignment horizontal="center"/>
      <protection locked="0"/>
    </xf>
    <xf numFmtId="0" fontId="8" fillId="0" borderId="2" xfId="0" applyFont="1" applyBorder="1" applyProtection="1">
      <protection locked="0"/>
    </xf>
    <xf numFmtId="0" fontId="7" fillId="11" borderId="3" xfId="0" applyFont="1" applyFill="1" applyBorder="1" applyAlignment="1">
      <alignment horizontal="left" vertical="center"/>
    </xf>
    <xf numFmtId="1" fontId="7" fillId="11" borderId="3" xfId="0" applyNumberFormat="1" applyFont="1" applyFill="1" applyBorder="1" applyAlignment="1">
      <alignment horizontal="center" vertical="center"/>
    </xf>
    <xf numFmtId="0" fontId="7" fillId="11" borderId="12" xfId="0" applyFont="1" applyFill="1" applyBorder="1" applyAlignment="1">
      <alignment horizontal="center" vertical="center"/>
    </xf>
    <xf numFmtId="0" fontId="7" fillId="11" borderId="3" xfId="0" applyFont="1" applyFill="1" applyBorder="1" applyAlignment="1" applyProtection="1">
      <alignment horizontal="center" vertical="center"/>
      <protection locked="0"/>
    </xf>
    <xf numFmtId="0" fontId="8" fillId="0" borderId="35" xfId="0" applyFont="1" applyBorder="1" applyAlignment="1" applyProtection="1">
      <alignment horizontal="center" vertical="center" wrapText="1"/>
      <protection locked="0"/>
    </xf>
    <xf numFmtId="0" fontId="8" fillId="0" borderId="45" xfId="0" applyFont="1" applyBorder="1" applyProtection="1">
      <protection locked="0"/>
    </xf>
    <xf numFmtId="0" fontId="8" fillId="0" borderId="8" xfId="0" applyFont="1" applyBorder="1" applyAlignment="1" applyProtection="1">
      <alignment horizontal="center" vertical="center" wrapText="1"/>
      <protection locked="0"/>
    </xf>
    <xf numFmtId="0" fontId="8" fillId="0" borderId="9" xfId="0" applyFont="1" applyBorder="1" applyProtection="1">
      <protection locked="0"/>
    </xf>
    <xf numFmtId="0" fontId="8" fillId="0" borderId="8" xfId="0" applyFont="1" applyBorder="1" applyAlignment="1" applyProtection="1">
      <alignment horizontal="center"/>
      <protection locked="0"/>
    </xf>
    <xf numFmtId="0" fontId="8" fillId="0" borderId="10" xfId="0" applyFont="1" applyBorder="1" applyAlignment="1" applyProtection="1">
      <alignment horizontal="center"/>
      <protection locked="0"/>
    </xf>
    <xf numFmtId="0" fontId="8" fillId="0" borderId="11" xfId="0" applyFont="1" applyBorder="1" applyAlignment="1">
      <alignment horizontal="center" vertical="center"/>
    </xf>
    <xf numFmtId="0" fontId="8" fillId="0" borderId="48" xfId="0" applyFont="1" applyBorder="1" applyProtection="1">
      <protection locked="0"/>
    </xf>
    <xf numFmtId="0" fontId="7" fillId="11" borderId="3" xfId="0" applyFont="1" applyFill="1" applyBorder="1" applyAlignment="1">
      <alignment horizontal="center" vertical="center"/>
    </xf>
    <xf numFmtId="0" fontId="8" fillId="10" borderId="1" xfId="0" applyFont="1" applyFill="1" applyBorder="1" applyAlignment="1">
      <alignment horizontal="left" vertical="center" wrapText="1" indent="1"/>
    </xf>
    <xf numFmtId="0" fontId="8" fillId="10" borderId="1" xfId="0" applyFont="1" applyFill="1" applyBorder="1" applyAlignment="1">
      <alignment horizontal="center" vertical="center"/>
    </xf>
    <xf numFmtId="2" fontId="7" fillId="10" borderId="1" xfId="0" applyNumberFormat="1" applyFont="1" applyFill="1" applyBorder="1" applyAlignment="1">
      <alignment horizontal="center" vertical="center"/>
    </xf>
    <xf numFmtId="2" fontId="7" fillId="10" borderId="4" xfId="0" applyNumberFormat="1" applyFont="1" applyFill="1" applyBorder="1" applyAlignment="1">
      <alignment horizontal="center" vertical="center"/>
    </xf>
    <xf numFmtId="2" fontId="7" fillId="10" borderId="1" xfId="0" applyNumberFormat="1" applyFont="1" applyFill="1" applyBorder="1" applyAlignment="1" applyProtection="1">
      <alignment horizontal="center" vertical="center"/>
      <protection locked="0"/>
    </xf>
    <xf numFmtId="167" fontId="7" fillId="11" borderId="1" xfId="0" applyNumberFormat="1" applyFont="1" applyFill="1" applyBorder="1" applyAlignment="1">
      <alignment horizontal="center" vertical="center"/>
    </xf>
    <xf numFmtId="0" fontId="8" fillId="0" borderId="4" xfId="0" applyFont="1" applyBorder="1" applyAlignment="1">
      <alignment horizontal="center" vertical="center"/>
    </xf>
    <xf numFmtId="1" fontId="8" fillId="0" borderId="1" xfId="0" applyNumberFormat="1" applyFont="1" applyBorder="1" applyAlignment="1">
      <alignment horizontal="center" vertical="center"/>
    </xf>
    <xf numFmtId="1" fontId="8" fillId="0" borderId="4" xfId="0" applyNumberFormat="1" applyFont="1" applyBorder="1" applyAlignment="1">
      <alignment horizontal="center" vertical="center"/>
    </xf>
    <xf numFmtId="2" fontId="7" fillId="0" borderId="1" xfId="0" applyNumberFormat="1" applyFont="1" applyBorder="1" applyAlignment="1" applyProtection="1">
      <alignment horizontal="center" vertical="center"/>
      <protection locked="0"/>
    </xf>
    <xf numFmtId="165" fontId="7" fillId="11" borderId="1" xfId="0" applyNumberFormat="1" applyFont="1" applyFill="1" applyBorder="1" applyAlignment="1">
      <alignment horizontal="center" vertical="center"/>
    </xf>
    <xf numFmtId="167" fontId="21" fillId="24" borderId="1" xfId="0" applyNumberFormat="1" applyFont="1" applyFill="1" applyBorder="1" applyAlignment="1">
      <alignment horizontal="center" vertical="center"/>
    </xf>
    <xf numFmtId="2" fontId="27" fillId="0" borderId="1" xfId="0" applyNumberFormat="1" applyFont="1" applyBorder="1" applyAlignment="1">
      <alignment horizontal="center" vertical="center" wrapText="1"/>
    </xf>
    <xf numFmtId="164" fontId="26" fillId="0" borderId="1" xfId="0" applyNumberFormat="1" applyFont="1" applyBorder="1" applyAlignment="1">
      <alignment horizontal="center" vertical="center"/>
    </xf>
    <xf numFmtId="164" fontId="26" fillId="0" borderId="1" xfId="0" applyNumberFormat="1" applyFont="1" applyBorder="1" applyAlignment="1">
      <alignment horizontal="center" vertical="center" wrapText="1"/>
    </xf>
    <xf numFmtId="2" fontId="26" fillId="0" borderId="4" xfId="0" applyNumberFormat="1" applyFont="1" applyBorder="1" applyAlignment="1">
      <alignment horizontal="center" vertical="center"/>
    </xf>
    <xf numFmtId="0" fontId="27" fillId="0" borderId="0" xfId="0" applyFont="1" applyAlignment="1">
      <alignment horizontal="center" vertical="center" wrapText="1"/>
    </xf>
    <xf numFmtId="0" fontId="27" fillId="0" borderId="20" xfId="0" applyFont="1" applyBorder="1" applyAlignment="1">
      <alignment horizontal="center" vertical="center" wrapText="1"/>
    </xf>
    <xf numFmtId="2" fontId="26" fillId="29" borderId="1" xfId="0" applyNumberFormat="1" applyFont="1" applyFill="1" applyBorder="1" applyAlignment="1">
      <alignment horizontal="center" vertical="center"/>
    </xf>
    <xf numFmtId="0" fontId="0" fillId="0" borderId="1" xfId="0" applyBorder="1" applyAlignment="1" applyProtection="1">
      <alignment vertical="center" wrapText="1"/>
      <protection locked="0"/>
    </xf>
    <xf numFmtId="165" fontId="7" fillId="11" borderId="4" xfId="0" applyNumberFormat="1" applyFont="1" applyFill="1" applyBorder="1" applyAlignment="1">
      <alignment horizontal="center" vertical="center"/>
    </xf>
    <xf numFmtId="2" fontId="0" fillId="0" borderId="1" xfId="0" applyNumberFormat="1" applyBorder="1" applyAlignment="1" applyProtection="1">
      <alignment horizontal="center" vertical="center" wrapText="1"/>
      <protection locked="0"/>
    </xf>
    <xf numFmtId="2" fontId="20" fillId="22" borderId="1" xfId="0" applyNumberFormat="1" applyFont="1" applyFill="1" applyBorder="1" applyAlignment="1">
      <alignment horizontal="center" vertical="center" wrapText="1"/>
    </xf>
    <xf numFmtId="0" fontId="0" fillId="0" borderId="2" xfId="0" applyBorder="1"/>
    <xf numFmtId="166" fontId="1" fillId="20" borderId="3" xfId="0" applyNumberFormat="1" applyFont="1" applyFill="1" applyBorder="1" applyAlignment="1">
      <alignment horizontal="left" vertical="center"/>
    </xf>
    <xf numFmtId="0" fontId="0" fillId="0" borderId="35" xfId="0" applyBorder="1" applyAlignment="1">
      <alignment horizontal="center"/>
    </xf>
    <xf numFmtId="0" fontId="0" fillId="0" borderId="47" xfId="0" applyBorder="1"/>
    <xf numFmtId="0" fontId="0" fillId="0" borderId="47" xfId="0" applyBorder="1" applyAlignment="1">
      <alignment horizontal="center"/>
    </xf>
    <xf numFmtId="0" fontId="0" fillId="0" borderId="8" xfId="0" applyBorder="1" applyAlignment="1">
      <alignment horizontal="center"/>
    </xf>
    <xf numFmtId="0" fontId="0" fillId="0" borderId="10" xfId="0" applyBorder="1" applyAlignment="1">
      <alignment horizontal="center"/>
    </xf>
    <xf numFmtId="0" fontId="0" fillId="0" borderId="11" xfId="0" applyBorder="1"/>
    <xf numFmtId="0" fontId="0" fillId="0" borderId="11" xfId="0" applyBorder="1" applyAlignment="1">
      <alignment horizontal="center"/>
    </xf>
    <xf numFmtId="0" fontId="28" fillId="10" borderId="1" xfId="0" applyFont="1" applyFill="1" applyBorder="1" applyAlignment="1">
      <alignment horizontal="center" vertical="center" wrapText="1"/>
    </xf>
    <xf numFmtId="2" fontId="48" fillId="8" borderId="1" xfId="0" applyNumberFormat="1" applyFont="1" applyFill="1" applyBorder="1" applyAlignment="1">
      <alignment horizontal="center" vertical="center"/>
    </xf>
    <xf numFmtId="1" fontId="3" fillId="0" borderId="1" xfId="0" applyNumberFormat="1" applyFont="1" applyBorder="1" applyAlignment="1">
      <alignment horizontal="center" vertical="center"/>
    </xf>
    <xf numFmtId="0" fontId="42" fillId="0" borderId="1" xfId="0" applyFont="1" applyBorder="1" applyAlignment="1">
      <alignment horizontal="center" vertical="center"/>
    </xf>
    <xf numFmtId="0" fontId="42" fillId="0" borderId="1" xfId="0" applyFont="1" applyBorder="1" applyAlignment="1">
      <alignment vertical="center"/>
    </xf>
    <xf numFmtId="0" fontId="0" fillId="0" borderId="1" xfId="0" applyBorder="1" applyAlignment="1">
      <alignment wrapText="1"/>
    </xf>
    <xf numFmtId="0" fontId="0" fillId="0" borderId="0" xfId="0" applyAlignment="1">
      <alignment vertical="top"/>
    </xf>
    <xf numFmtId="0" fontId="0" fillId="0" borderId="35" xfId="0" applyBorder="1" applyAlignment="1">
      <alignment horizontal="center" vertical="center"/>
    </xf>
    <xf numFmtId="0" fontId="0" fillId="0" borderId="47" xfId="0" applyBorder="1" applyAlignment="1">
      <alignment vertical="center" wrapText="1"/>
    </xf>
    <xf numFmtId="0" fontId="0" fillId="0" borderId="46" xfId="0" applyBorder="1" applyAlignment="1">
      <alignment horizontal="center" vertical="center"/>
    </xf>
    <xf numFmtId="0" fontId="0" fillId="0" borderId="47" xfId="0" applyBorder="1" applyAlignment="1">
      <alignment horizontal="center" vertical="center"/>
    </xf>
    <xf numFmtId="166" fontId="0" fillId="0" borderId="0" xfId="2" applyNumberFormat="1" applyFont="1" applyFill="1" applyBorder="1" applyAlignment="1">
      <alignment vertical="center"/>
    </xf>
    <xf numFmtId="0" fontId="0" fillId="0" borderId="0" xfId="0" applyAlignment="1">
      <alignment horizontal="left" vertical="center" wrapText="1"/>
    </xf>
    <xf numFmtId="166" fontId="0" fillId="0" borderId="0" xfId="2" applyNumberFormat="1" applyFont="1" applyBorder="1" applyAlignment="1">
      <alignment vertical="center"/>
    </xf>
    <xf numFmtId="0" fontId="0" fillId="0" borderId="8" xfId="0" applyBorder="1" applyAlignment="1">
      <alignment horizontal="center" vertical="center"/>
    </xf>
    <xf numFmtId="0" fontId="0" fillId="0" borderId="2"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vertical="center" wrapText="1"/>
    </xf>
    <xf numFmtId="0" fontId="0" fillId="0" borderId="11" xfId="0" applyBorder="1" applyAlignment="1">
      <alignment horizontal="center" vertical="center"/>
    </xf>
    <xf numFmtId="0" fontId="0" fillId="20" borderId="38" xfId="0" applyFill="1" applyBorder="1" applyAlignment="1">
      <alignment horizontal="center" vertical="center"/>
    </xf>
    <xf numFmtId="0" fontId="39" fillId="0" borderId="11" xfId="0" applyFont="1" applyBorder="1" applyAlignment="1">
      <alignment vertical="center"/>
    </xf>
    <xf numFmtId="2" fontId="0" fillId="16" borderId="1" xfId="0" applyNumberFormat="1" applyFill="1" applyBorder="1" applyAlignment="1">
      <alignment horizontal="center"/>
    </xf>
    <xf numFmtId="0" fontId="0" fillId="18" borderId="1" xfId="0" applyFill="1" applyBorder="1" applyAlignment="1">
      <alignment horizontal="center"/>
    </xf>
    <xf numFmtId="166" fontId="0" fillId="15" borderId="47" xfId="2" applyNumberFormat="1" applyFont="1" applyFill="1" applyBorder="1" applyAlignment="1">
      <alignment horizontal="center"/>
    </xf>
    <xf numFmtId="166" fontId="0" fillId="15" borderId="45" xfId="2" applyNumberFormat="1" applyFont="1" applyFill="1" applyBorder="1" applyAlignment="1">
      <alignment horizontal="center"/>
    </xf>
    <xf numFmtId="166" fontId="0" fillId="15" borderId="1" xfId="2" applyNumberFormat="1" applyFont="1" applyFill="1" applyBorder="1" applyAlignment="1">
      <alignment horizontal="center"/>
    </xf>
    <xf numFmtId="166" fontId="0" fillId="15" borderId="9" xfId="2" applyNumberFormat="1" applyFont="1" applyFill="1" applyBorder="1" applyAlignment="1">
      <alignment horizontal="center"/>
    </xf>
    <xf numFmtId="166" fontId="0" fillId="15" borderId="11" xfId="2" applyNumberFormat="1" applyFont="1" applyFill="1" applyBorder="1" applyAlignment="1">
      <alignment horizontal="center"/>
    </xf>
    <xf numFmtId="166" fontId="0" fillId="15" borderId="48" xfId="2" applyNumberFormat="1" applyFont="1" applyFill="1" applyBorder="1" applyAlignment="1">
      <alignment horizontal="center"/>
    </xf>
    <xf numFmtId="166" fontId="0" fillId="9" borderId="47" xfId="2" applyNumberFormat="1" applyFont="1" applyFill="1" applyBorder="1" applyAlignment="1">
      <alignment horizontal="center" vertical="center"/>
    </xf>
    <xf numFmtId="166" fontId="0" fillId="9" borderId="45" xfId="2" applyNumberFormat="1" applyFont="1" applyFill="1" applyBorder="1" applyAlignment="1">
      <alignment horizontal="center" vertical="center"/>
    </xf>
    <xf numFmtId="166" fontId="0" fillId="9" borderId="1" xfId="2" applyNumberFormat="1" applyFont="1" applyFill="1" applyBorder="1" applyAlignment="1">
      <alignment horizontal="center" vertical="center"/>
    </xf>
    <xf numFmtId="166" fontId="0" fillId="9" borderId="9" xfId="2" applyNumberFormat="1" applyFont="1" applyFill="1" applyBorder="1" applyAlignment="1">
      <alignment horizontal="center" vertical="center"/>
    </xf>
    <xf numFmtId="166" fontId="0" fillId="9" borderId="11" xfId="2" applyNumberFormat="1" applyFont="1" applyFill="1" applyBorder="1" applyAlignment="1">
      <alignment horizontal="center" vertical="center"/>
    </xf>
    <xf numFmtId="166" fontId="0" fillId="9" borderId="48" xfId="2" applyNumberFormat="1" applyFont="1" applyFill="1" applyBorder="1" applyAlignment="1">
      <alignment horizontal="center" vertical="center"/>
    </xf>
    <xf numFmtId="166" fontId="0" fillId="20" borderId="30" xfId="2" applyNumberFormat="1" applyFont="1" applyFill="1" applyBorder="1" applyAlignment="1">
      <alignment horizontal="center" vertical="center"/>
    </xf>
    <xf numFmtId="0" fontId="39" fillId="0" borderId="11" xfId="0" applyFont="1" applyBorder="1" applyAlignment="1">
      <alignment horizontal="center" vertical="center"/>
    </xf>
    <xf numFmtId="165" fontId="47" fillId="13" borderId="48" xfId="0" applyNumberFormat="1" applyFont="1" applyFill="1" applyBorder="1" applyAlignment="1">
      <alignment horizontal="center" vertical="center"/>
    </xf>
    <xf numFmtId="165" fontId="0" fillId="0" borderId="0" xfId="0" applyNumberFormat="1" applyAlignment="1">
      <alignment horizontal="center" vertical="top" wrapText="1"/>
    </xf>
    <xf numFmtId="166" fontId="0" fillId="0" borderId="0" xfId="2" applyNumberFormat="1" applyFont="1" applyBorder="1" applyAlignment="1">
      <alignment horizontal="center"/>
    </xf>
    <xf numFmtId="2" fontId="0" fillId="0" borderId="0" xfId="0" applyNumberFormat="1"/>
    <xf numFmtId="166" fontId="0" fillId="0" borderId="0" xfId="0" applyNumberFormat="1" applyAlignment="1">
      <alignment vertical="top"/>
    </xf>
    <xf numFmtId="165" fontId="0" fillId="0" borderId="0" xfId="0" applyNumberFormat="1" applyAlignment="1">
      <alignment vertical="top"/>
    </xf>
    <xf numFmtId="166" fontId="0" fillId="0" borderId="0" xfId="0" applyNumberFormat="1"/>
    <xf numFmtId="166" fontId="0" fillId="0" borderId="0" xfId="2" applyNumberFormat="1" applyFont="1" applyBorder="1" applyAlignment="1">
      <alignment vertical="top"/>
    </xf>
    <xf numFmtId="0" fontId="39" fillId="0" borderId="2" xfId="0" applyFont="1" applyBorder="1" applyAlignment="1">
      <alignment horizontal="center"/>
    </xf>
    <xf numFmtId="2" fontId="0" fillId="16" borderId="9" xfId="0" applyNumberFormat="1" applyFill="1" applyBorder="1" applyAlignment="1">
      <alignment horizontal="center"/>
    </xf>
    <xf numFmtId="2" fontId="0" fillId="16" borderId="11" xfId="0" applyNumberFormat="1" applyFill="1" applyBorder="1" applyAlignment="1">
      <alignment horizontal="center"/>
    </xf>
    <xf numFmtId="2" fontId="0" fillId="16" borderId="48" xfId="0" applyNumberFormat="1" applyFill="1" applyBorder="1" applyAlignment="1">
      <alignment horizontal="center"/>
    </xf>
    <xf numFmtId="166" fontId="0" fillId="0" borderId="0" xfId="0" applyNumberFormat="1" applyAlignment="1">
      <alignment vertical="center"/>
    </xf>
    <xf numFmtId="9" fontId="1" fillId="20" borderId="3" xfId="2" applyFont="1" applyFill="1" applyBorder="1" applyAlignment="1">
      <alignment horizontal="center" vertical="center"/>
    </xf>
    <xf numFmtId="0" fontId="8" fillId="11" borderId="2" xfId="0" applyFont="1" applyFill="1" applyBorder="1" applyAlignment="1">
      <alignment horizontal="center" vertical="center" wrapText="1"/>
    </xf>
    <xf numFmtId="0" fontId="8" fillId="11" borderId="1" xfId="0" applyFont="1" applyFill="1" applyBorder="1"/>
    <xf numFmtId="2" fontId="37" fillId="0" borderId="9" xfId="0" applyNumberFormat="1" applyFont="1" applyBorder="1" applyAlignment="1">
      <alignment horizontal="center" vertical="center" wrapText="1"/>
    </xf>
    <xf numFmtId="2" fontId="38" fillId="0" borderId="9" xfId="0" applyNumberFormat="1" applyFont="1" applyBorder="1" applyAlignment="1">
      <alignment horizontal="center" vertical="center" wrapText="1"/>
    </xf>
    <xf numFmtId="165" fontId="0" fillId="0" borderId="0" xfId="0" applyNumberFormat="1"/>
    <xf numFmtId="0" fontId="7" fillId="0" borderId="33" xfId="0" applyFont="1" applyBorder="1" applyAlignment="1" applyProtection="1">
      <alignment horizontal="center" vertical="center"/>
      <protection locked="0"/>
    </xf>
    <xf numFmtId="0" fontId="7" fillId="0" borderId="34" xfId="0" applyFont="1" applyBorder="1" applyAlignment="1" applyProtection="1">
      <alignment horizontal="center" vertical="center"/>
      <protection locked="0"/>
    </xf>
    <xf numFmtId="0" fontId="7" fillId="0" borderId="2" xfId="0" applyFont="1" applyBorder="1" applyAlignment="1" applyProtection="1">
      <alignment horizontal="center" vertical="center"/>
      <protection locked="0"/>
    </xf>
    <xf numFmtId="0" fontId="7" fillId="0" borderId="6" xfId="0" applyFont="1" applyBorder="1" applyAlignment="1">
      <alignment horizontal="center" vertical="center"/>
    </xf>
    <xf numFmtId="0" fontId="7" fillId="0" borderId="33" xfId="0" applyFont="1" applyBorder="1" applyAlignment="1">
      <alignment horizontal="center" vertical="center"/>
    </xf>
    <xf numFmtId="165" fontId="0" fillId="0" borderId="2" xfId="0" applyNumberFormat="1" applyBorder="1" applyAlignment="1">
      <alignment horizontal="center" vertical="center" wrapText="1"/>
    </xf>
    <xf numFmtId="0" fontId="28" fillId="4" borderId="1" xfId="0" applyFont="1" applyFill="1" applyBorder="1" applyAlignment="1">
      <alignment horizontal="left" vertical="center" wrapText="1"/>
    </xf>
    <xf numFmtId="0" fontId="25" fillId="0" borderId="1" xfId="0" applyFont="1" applyBorder="1" applyAlignment="1">
      <alignment horizontal="center" vertical="center"/>
    </xf>
    <xf numFmtId="0" fontId="31" fillId="4" borderId="1" xfId="0" applyFont="1" applyFill="1" applyBorder="1" applyAlignment="1">
      <alignment horizontal="center" vertical="center"/>
    </xf>
    <xf numFmtId="1" fontId="26" fillId="4" borderId="1" xfId="0" applyNumberFormat="1" applyFont="1" applyFill="1" applyBorder="1" applyAlignment="1">
      <alignment horizontal="center" vertical="center" wrapText="1"/>
    </xf>
    <xf numFmtId="0" fontId="7" fillId="0" borderId="1" xfId="0" applyFont="1" applyBorder="1" applyAlignment="1">
      <alignment horizontal="left" vertical="center" wrapText="1" indent="1"/>
    </xf>
    <xf numFmtId="0" fontId="32" fillId="4" borderId="1" xfId="0" applyFont="1" applyFill="1" applyBorder="1" applyAlignment="1">
      <alignment horizontal="left" vertical="center" wrapText="1"/>
    </xf>
    <xf numFmtId="0" fontId="28" fillId="0" borderId="1" xfId="0" applyFont="1" applyBorder="1" applyAlignment="1">
      <alignment horizontal="left" vertical="top" wrapText="1"/>
    </xf>
    <xf numFmtId="0" fontId="29" fillId="4" borderId="1" xfId="0" applyFont="1" applyFill="1" applyBorder="1" applyAlignment="1">
      <alignment horizontal="center" vertical="center"/>
    </xf>
    <xf numFmtId="0" fontId="29" fillId="4" borderId="1" xfId="0" applyFont="1" applyFill="1" applyBorder="1" applyAlignment="1">
      <alignment vertical="center" wrapText="1"/>
    </xf>
    <xf numFmtId="0" fontId="8" fillId="0" borderId="1" xfId="0" applyFont="1" applyBorder="1" applyAlignment="1" applyProtection="1">
      <alignment horizontal="left" vertical="center"/>
      <protection locked="0"/>
    </xf>
    <xf numFmtId="2" fontId="3" fillId="8" borderId="1" xfId="0" applyNumberFormat="1" applyFont="1" applyFill="1" applyBorder="1" applyAlignment="1">
      <alignment horizontal="center" vertical="center"/>
    </xf>
    <xf numFmtId="0" fontId="13" fillId="21" borderId="1" xfId="0" applyFont="1" applyFill="1" applyBorder="1" applyAlignment="1">
      <alignment vertical="center"/>
    </xf>
    <xf numFmtId="0" fontId="13" fillId="21" borderId="1" xfId="0" applyFont="1" applyFill="1" applyBorder="1" applyAlignment="1">
      <alignment vertical="center" wrapText="1"/>
    </xf>
    <xf numFmtId="2" fontId="13" fillId="21" borderId="1" xfId="0" applyNumberFormat="1" applyFont="1" applyFill="1" applyBorder="1" applyAlignment="1">
      <alignment vertical="center"/>
    </xf>
    <xf numFmtId="0" fontId="8" fillId="0" borderId="33" xfId="0" applyFont="1" applyBorder="1" applyAlignment="1">
      <alignment vertical="center" wrapText="1"/>
    </xf>
    <xf numFmtId="0" fontId="7" fillId="0" borderId="33" xfId="0" applyFont="1" applyBorder="1" applyAlignment="1">
      <alignment vertical="center" wrapText="1"/>
    </xf>
    <xf numFmtId="165" fontId="21" fillId="24" borderId="1" xfId="0" applyNumberFormat="1" applyFont="1" applyFill="1" applyBorder="1" applyAlignment="1">
      <alignment horizontal="center" vertical="center"/>
    </xf>
    <xf numFmtId="0" fontId="58" fillId="25" borderId="1" xfId="0" applyFont="1" applyFill="1" applyBorder="1"/>
    <xf numFmtId="0" fontId="64" fillId="0" borderId="1" xfId="0" applyFont="1" applyBorder="1" applyAlignment="1">
      <alignment vertical="top" wrapText="1"/>
    </xf>
    <xf numFmtId="2" fontId="13" fillId="21" borderId="1" xfId="0" applyNumberFormat="1" applyFont="1" applyFill="1" applyBorder="1" applyAlignment="1">
      <alignment horizontal="center" vertical="center"/>
    </xf>
    <xf numFmtId="2" fontId="13" fillId="6" borderId="1" xfId="0" applyNumberFormat="1" applyFont="1" applyFill="1" applyBorder="1" applyAlignment="1">
      <alignment horizontal="center" vertical="center" wrapText="1"/>
    </xf>
    <xf numFmtId="2" fontId="25" fillId="10" borderId="1" xfId="0" applyNumberFormat="1" applyFont="1" applyFill="1" applyBorder="1" applyAlignment="1">
      <alignment horizontal="center" vertical="top" wrapText="1"/>
    </xf>
    <xf numFmtId="0" fontId="71" fillId="12" borderId="35" xfId="0" applyFont="1" applyFill="1" applyBorder="1" applyAlignment="1">
      <alignment vertical="center" wrapText="1"/>
    </xf>
    <xf numFmtId="0" fontId="71" fillId="12" borderId="47" xfId="0" applyFont="1" applyFill="1" applyBorder="1" applyAlignment="1">
      <alignment vertical="center" wrapText="1"/>
    </xf>
    <xf numFmtId="0" fontId="71" fillId="12" borderId="47" xfId="0" applyFont="1" applyFill="1" applyBorder="1" applyAlignment="1">
      <alignment horizontal="center" vertical="center" wrapText="1"/>
    </xf>
    <xf numFmtId="2" fontId="71" fillId="12" borderId="47" xfId="0" applyNumberFormat="1" applyFont="1" applyFill="1" applyBorder="1" applyAlignment="1">
      <alignment horizontal="center" vertical="center" wrapText="1"/>
    </xf>
    <xf numFmtId="0" fontId="50" fillId="0" borderId="0" xfId="0" applyFont="1"/>
    <xf numFmtId="2" fontId="7" fillId="12" borderId="1" xfId="0" applyNumberFormat="1" applyFont="1" applyFill="1" applyBorder="1" applyAlignment="1">
      <alignment vertical="center" wrapText="1"/>
    </xf>
    <xf numFmtId="0" fontId="7" fillId="0" borderId="4" xfId="0" applyFont="1" applyBorder="1" applyAlignment="1">
      <alignment horizontal="center" vertical="center" wrapText="1"/>
    </xf>
    <xf numFmtId="0" fontId="7" fillId="0" borderId="1" xfId="0" quotePrefix="1" applyFont="1" applyBorder="1" applyAlignment="1">
      <alignment horizontal="center" vertical="center"/>
    </xf>
    <xf numFmtId="2" fontId="7" fillId="12" borderId="1" xfId="0" applyNumberFormat="1" applyFont="1" applyFill="1" applyBorder="1" applyAlignment="1">
      <alignment horizontal="center" vertical="center" wrapText="1"/>
    </xf>
    <xf numFmtId="0" fontId="1" fillId="26" borderId="1" xfId="0" applyFont="1" applyFill="1" applyBorder="1" applyAlignment="1">
      <alignment horizontal="center" vertical="center"/>
    </xf>
    <xf numFmtId="0" fontId="1" fillId="26" borderId="1" xfId="0" applyFont="1" applyFill="1" applyBorder="1" applyAlignment="1">
      <alignment horizontal="center" vertical="center" wrapText="1"/>
    </xf>
    <xf numFmtId="0" fontId="1" fillId="0" borderId="0" xfId="0" applyFont="1" applyAlignment="1">
      <alignment horizontal="center" vertical="center" wrapText="1"/>
    </xf>
    <xf numFmtId="0" fontId="72" fillId="28" borderId="1" xfId="0" applyFont="1" applyFill="1" applyBorder="1" applyAlignment="1">
      <alignment horizontal="center" vertical="center" wrapText="1"/>
    </xf>
    <xf numFmtId="0" fontId="72" fillId="28" borderId="1" xfId="0" applyFont="1" applyFill="1" applyBorder="1" applyAlignment="1">
      <alignment vertical="center" wrapText="1"/>
    </xf>
    <xf numFmtId="0" fontId="73" fillId="0" borderId="1" xfId="0" applyFont="1" applyBorder="1" applyAlignment="1">
      <alignment horizontal="center" vertical="center" wrapText="1"/>
    </xf>
    <xf numFmtId="0" fontId="73" fillId="0" borderId="1" xfId="0" applyFont="1" applyBorder="1" applyAlignment="1">
      <alignment vertical="center" wrapText="1"/>
    </xf>
    <xf numFmtId="0" fontId="73" fillId="0" borderId="1" xfId="0" applyFont="1" applyBorder="1" applyAlignment="1">
      <alignment horizontal="justify" vertical="center" wrapText="1"/>
    </xf>
    <xf numFmtId="0" fontId="74" fillId="10" borderId="1" xfId="0" applyFont="1" applyFill="1" applyBorder="1" applyAlignment="1">
      <alignment horizontal="center" vertical="center" wrapText="1"/>
    </xf>
    <xf numFmtId="0" fontId="74" fillId="10" borderId="1" xfId="0" quotePrefix="1" applyFont="1" applyFill="1" applyBorder="1" applyAlignment="1">
      <alignment horizontal="center" vertical="center" wrapText="1"/>
    </xf>
    <xf numFmtId="0" fontId="73" fillId="0" borderId="1" xfId="0" applyFont="1" applyBorder="1" applyAlignment="1">
      <alignment horizontal="center" vertical="center"/>
    </xf>
    <xf numFmtId="1" fontId="73" fillId="0" borderId="1" xfId="0" applyNumberFormat="1" applyFont="1" applyBorder="1" applyAlignment="1">
      <alignment horizontal="center" vertical="center" wrapText="1"/>
    </xf>
    <xf numFmtId="164" fontId="73" fillId="0" borderId="1" xfId="0" applyNumberFormat="1" applyFont="1" applyBorder="1" applyAlignment="1">
      <alignment horizontal="center" vertical="center" wrapText="1"/>
    </xf>
    <xf numFmtId="0" fontId="72" fillId="0" borderId="1" xfId="0" applyFont="1" applyBorder="1" applyAlignment="1">
      <alignment horizontal="center" vertical="center" wrapText="1"/>
    </xf>
    <xf numFmtId="165" fontId="73" fillId="0" borderId="1" xfId="0" applyNumberFormat="1" applyFont="1" applyBorder="1" applyAlignment="1">
      <alignment horizontal="center" vertical="center" wrapText="1"/>
    </xf>
    <xf numFmtId="2" fontId="73" fillId="0" borderId="1" xfId="0" applyNumberFormat="1" applyFont="1" applyBorder="1" applyAlignment="1">
      <alignment horizontal="center" vertical="center" wrapText="1"/>
    </xf>
    <xf numFmtId="0" fontId="74" fillId="0" borderId="0" xfId="0" applyFont="1" applyAlignment="1">
      <alignment vertical="center" wrapText="1"/>
    </xf>
    <xf numFmtId="0" fontId="73" fillId="0" borderId="0" xfId="0" applyFont="1" applyAlignment="1">
      <alignment vertical="center" wrapText="1"/>
    </xf>
    <xf numFmtId="0" fontId="8" fillId="0" borderId="0" xfId="0" applyFont="1" applyAlignment="1">
      <alignment vertical="center" wrapText="1"/>
    </xf>
    <xf numFmtId="0" fontId="8" fillId="0" borderId="0" xfId="0" applyFont="1" applyAlignment="1">
      <alignment horizontal="center" vertical="center" wrapText="1"/>
    </xf>
    <xf numFmtId="0" fontId="74" fillId="10" borderId="1" xfId="0" applyFont="1" applyFill="1" applyBorder="1" applyAlignment="1">
      <alignment horizontal="center" vertical="center"/>
    </xf>
    <xf numFmtId="0" fontId="73" fillId="10" borderId="1" xfId="0" applyFont="1" applyFill="1" applyBorder="1" applyAlignment="1">
      <alignment horizontal="center" vertical="center"/>
    </xf>
    <xf numFmtId="0" fontId="73" fillId="10" borderId="1" xfId="0" applyFont="1" applyFill="1" applyBorder="1" applyAlignment="1">
      <alignment vertical="center" wrapText="1"/>
    </xf>
    <xf numFmtId="0" fontId="73" fillId="10" borderId="1" xfId="0" applyFont="1" applyFill="1" applyBorder="1" applyAlignment="1">
      <alignment horizontal="center" vertical="center" wrapText="1"/>
    </xf>
    <xf numFmtId="0" fontId="0" fillId="23" borderId="47" xfId="0" applyFill="1" applyBorder="1" applyAlignment="1">
      <alignment horizontal="center" vertical="center"/>
    </xf>
    <xf numFmtId="0" fontId="0" fillId="23" borderId="1" xfId="0" applyFill="1" applyBorder="1" applyAlignment="1">
      <alignment horizontal="center" vertical="center"/>
    </xf>
    <xf numFmtId="0" fontId="0" fillId="23" borderId="11" xfId="0" applyFill="1" applyBorder="1" applyAlignment="1">
      <alignment horizontal="center" vertical="center"/>
    </xf>
    <xf numFmtId="0" fontId="8" fillId="27" borderId="5" xfId="0" applyFont="1" applyFill="1" applyBorder="1" applyAlignment="1">
      <alignment horizontal="left" vertical="center" wrapText="1"/>
    </xf>
    <xf numFmtId="0" fontId="8" fillId="19" borderId="13" xfId="0" applyFont="1" applyFill="1" applyBorder="1" applyAlignment="1">
      <alignment horizontal="left" vertical="center" wrapText="1"/>
    </xf>
    <xf numFmtId="0" fontId="8" fillId="27" borderId="13" xfId="0" applyFont="1" applyFill="1" applyBorder="1" applyAlignment="1">
      <alignment horizontal="left" vertical="center" wrapText="1"/>
    </xf>
    <xf numFmtId="0" fontId="8" fillId="19" borderId="1" xfId="0" applyFont="1" applyFill="1" applyBorder="1" applyAlignment="1">
      <alignment horizontal="center" vertical="center" wrapText="1"/>
    </xf>
    <xf numFmtId="0" fontId="8" fillId="27" borderId="1" xfId="0" applyFont="1" applyFill="1" applyBorder="1" applyAlignment="1">
      <alignment horizontal="center" vertical="center" wrapText="1"/>
    </xf>
    <xf numFmtId="0" fontId="8" fillId="10" borderId="1" xfId="0" applyFont="1" applyFill="1" applyBorder="1" applyAlignment="1" applyProtection="1">
      <alignment horizontal="center" vertical="center"/>
      <protection locked="0"/>
    </xf>
    <xf numFmtId="0" fontId="8" fillId="10" borderId="4" xfId="0" applyFont="1" applyFill="1" applyBorder="1" applyAlignment="1" applyProtection="1">
      <alignment horizontal="center" vertical="center"/>
      <protection locked="0"/>
    </xf>
    <xf numFmtId="0" fontId="7" fillId="10" borderId="13" xfId="0" applyFont="1" applyFill="1" applyBorder="1" applyAlignment="1">
      <alignment horizontal="center" vertical="center"/>
    </xf>
    <xf numFmtId="0" fontId="8" fillId="10" borderId="4" xfId="0" applyFont="1" applyFill="1" applyBorder="1" applyAlignment="1">
      <alignment horizontal="center" vertical="center" wrapText="1"/>
    </xf>
    <xf numFmtId="0" fontId="8" fillId="10" borderId="1" xfId="0" applyFont="1" applyFill="1" applyBorder="1" applyAlignment="1" applyProtection="1">
      <alignment vertical="center" wrapText="1"/>
      <protection locked="0"/>
    </xf>
    <xf numFmtId="0" fontId="7" fillId="10" borderId="17" xfId="0" applyFont="1" applyFill="1" applyBorder="1" applyAlignment="1">
      <alignment horizontal="center" vertical="center"/>
    </xf>
    <xf numFmtId="0" fontId="7" fillId="10" borderId="3" xfId="0" applyFont="1" applyFill="1" applyBorder="1" applyAlignment="1">
      <alignment vertical="center" wrapText="1"/>
    </xf>
    <xf numFmtId="0" fontId="8" fillId="10" borderId="3" xfId="0" applyFont="1" applyFill="1" applyBorder="1" applyAlignment="1">
      <alignment horizontal="center" vertical="center"/>
    </xf>
    <xf numFmtId="0" fontId="8" fillId="10" borderId="12" xfId="0" applyFont="1" applyFill="1" applyBorder="1" applyAlignment="1">
      <alignment horizontal="center" vertical="center" wrapText="1"/>
    </xf>
    <xf numFmtId="0" fontId="8" fillId="10" borderId="1" xfId="0" applyFont="1" applyFill="1" applyBorder="1" applyAlignment="1">
      <alignment vertical="center" wrapText="1"/>
    </xf>
    <xf numFmtId="0" fontId="7" fillId="10" borderId="8" xfId="0" applyFont="1" applyFill="1" applyBorder="1" applyAlignment="1">
      <alignment horizontal="center" vertical="center"/>
    </xf>
    <xf numFmtId="0" fontId="7" fillId="10" borderId="38" xfId="0" applyFont="1" applyFill="1" applyBorder="1" applyAlignment="1">
      <alignment horizontal="center" vertical="center"/>
    </xf>
    <xf numFmtId="0" fontId="7" fillId="10" borderId="39" xfId="0" applyFont="1" applyFill="1" applyBorder="1" applyAlignment="1">
      <alignment vertical="center" wrapText="1"/>
    </xf>
    <xf numFmtId="0" fontId="7" fillId="10" borderId="39" xfId="0" applyFont="1" applyFill="1" applyBorder="1" applyAlignment="1">
      <alignment horizontal="center" vertical="center"/>
    </xf>
    <xf numFmtId="2" fontId="7" fillId="10" borderId="39" xfId="0" applyNumberFormat="1" applyFont="1" applyFill="1" applyBorder="1" applyAlignment="1">
      <alignment horizontal="center" vertical="center"/>
    </xf>
    <xf numFmtId="2" fontId="7" fillId="10" borderId="20" xfId="0" applyNumberFormat="1" applyFont="1" applyFill="1" applyBorder="1" applyAlignment="1">
      <alignment horizontal="center" vertical="center"/>
    </xf>
    <xf numFmtId="0" fontId="7" fillId="10" borderId="3" xfId="0" applyFont="1" applyFill="1" applyBorder="1" applyAlignment="1">
      <alignment horizontal="center" vertical="center" wrapText="1"/>
    </xf>
    <xf numFmtId="0" fontId="7" fillId="10" borderId="12" xfId="0" applyFont="1" applyFill="1" applyBorder="1" applyAlignment="1" applyProtection="1">
      <alignment horizontal="center" vertical="center" wrapText="1"/>
      <protection locked="0"/>
    </xf>
    <xf numFmtId="0" fontId="8" fillId="10" borderId="4" xfId="0" applyFont="1" applyFill="1" applyBorder="1" applyAlignment="1" applyProtection="1">
      <alignment vertical="center" wrapText="1"/>
      <protection locked="0"/>
    </xf>
    <xf numFmtId="0" fontId="8" fillId="10" borderId="2" xfId="0" applyFont="1" applyFill="1" applyBorder="1" applyAlignment="1">
      <alignment horizontal="center" vertical="center" wrapText="1"/>
    </xf>
    <xf numFmtId="0" fontId="7" fillId="10" borderId="4" xfId="0" applyFont="1" applyFill="1" applyBorder="1" applyAlignment="1">
      <alignment horizontal="center" vertical="center" wrapText="1"/>
    </xf>
    <xf numFmtId="0" fontId="7" fillId="10" borderId="2" xfId="0" applyFont="1" applyFill="1" applyBorder="1" applyAlignment="1">
      <alignment vertical="center" wrapText="1"/>
    </xf>
    <xf numFmtId="0" fontId="8" fillId="10" borderId="2" xfId="0" applyFont="1" applyFill="1" applyBorder="1" applyAlignment="1" applyProtection="1">
      <alignment horizontal="center" vertical="center" wrapText="1"/>
      <protection locked="0"/>
    </xf>
    <xf numFmtId="2" fontId="8" fillId="10" borderId="2" xfId="0" applyNumberFormat="1" applyFont="1" applyFill="1" applyBorder="1" applyAlignment="1" applyProtection="1">
      <alignment horizontal="center" vertical="center"/>
      <protection locked="0"/>
    </xf>
    <xf numFmtId="2" fontId="8" fillId="10" borderId="19" xfId="0" applyNumberFormat="1" applyFont="1" applyFill="1" applyBorder="1" applyAlignment="1" applyProtection="1">
      <alignment horizontal="center" vertical="center"/>
      <protection locked="0"/>
    </xf>
    <xf numFmtId="0" fontId="7" fillId="10" borderId="2" xfId="0" applyFont="1" applyFill="1" applyBorder="1" applyAlignment="1">
      <alignment horizontal="center" vertical="center" wrapText="1"/>
    </xf>
    <xf numFmtId="0" fontId="7" fillId="10" borderId="2" xfId="0" applyFont="1" applyFill="1" applyBorder="1" applyAlignment="1" applyProtection="1">
      <alignment vertical="center" wrapText="1"/>
      <protection locked="0"/>
    </xf>
    <xf numFmtId="0" fontId="46" fillId="10" borderId="1" xfId="0" applyFont="1" applyFill="1" applyBorder="1" applyAlignment="1">
      <alignment horizontal="center" vertical="center" wrapText="1"/>
    </xf>
    <xf numFmtId="0" fontId="46" fillId="10" borderId="1" xfId="0" applyFont="1" applyFill="1" applyBorder="1" applyAlignment="1">
      <alignment horizontal="left" vertical="center" wrapText="1"/>
    </xf>
    <xf numFmtId="0" fontId="46" fillId="10" borderId="4" xfId="0" applyFont="1" applyFill="1" applyBorder="1" applyAlignment="1">
      <alignment horizontal="center" vertical="center" wrapText="1"/>
    </xf>
    <xf numFmtId="0" fontId="46" fillId="10" borderId="1" xfId="0" applyFont="1" applyFill="1" applyBorder="1" applyAlignment="1" applyProtection="1">
      <alignment horizontal="left" vertical="center" wrapText="1"/>
      <protection locked="0"/>
    </xf>
    <xf numFmtId="168" fontId="0" fillId="0" borderId="0" xfId="0" applyNumberFormat="1"/>
    <xf numFmtId="0" fontId="64" fillId="0" borderId="1" xfId="0" applyFont="1" applyBorder="1"/>
    <xf numFmtId="0" fontId="64" fillId="0" borderId="0" xfId="0" applyFont="1"/>
    <xf numFmtId="0" fontId="77" fillId="0" borderId="1" xfId="0" applyFont="1" applyBorder="1" applyAlignment="1">
      <alignment horizontal="center" vertical="center" wrapText="1"/>
    </xf>
    <xf numFmtId="0" fontId="78" fillId="0" borderId="1" xfId="0" applyFont="1" applyBorder="1" applyAlignment="1">
      <alignment vertical="center" wrapText="1"/>
    </xf>
    <xf numFmtId="0" fontId="79" fillId="0" borderId="1" xfId="0" applyFont="1" applyBorder="1" applyAlignment="1">
      <alignment horizontal="left" vertical="center" wrapText="1"/>
    </xf>
    <xf numFmtId="0" fontId="64" fillId="0" borderId="1" xfId="0" applyFont="1" applyBorder="1" applyAlignment="1">
      <alignment horizontal="left" vertical="center" wrapText="1"/>
    </xf>
    <xf numFmtId="0" fontId="80" fillId="0" borderId="1" xfId="0" applyFont="1" applyBorder="1" applyAlignment="1">
      <alignment horizontal="left" vertical="center" wrapText="1"/>
    </xf>
    <xf numFmtId="0" fontId="64" fillId="0" borderId="1" xfId="0" applyFont="1" applyBorder="1" applyAlignment="1">
      <alignment horizontal="left" vertical="center"/>
    </xf>
    <xf numFmtId="0" fontId="81" fillId="0" borderId="1" xfId="0" applyFont="1" applyBorder="1" applyAlignment="1">
      <alignment horizontal="left" vertical="center"/>
    </xf>
    <xf numFmtId="0" fontId="81" fillId="0" borderId="1" xfId="0" applyFont="1" applyBorder="1" applyAlignment="1">
      <alignment horizontal="center" vertical="center" wrapText="1"/>
    </xf>
    <xf numFmtId="0" fontId="64" fillId="0" borderId="1" xfId="0" applyFont="1" applyBorder="1" applyAlignment="1">
      <alignment horizontal="center" vertical="center" wrapText="1"/>
    </xf>
    <xf numFmtId="0" fontId="64" fillId="0" borderId="1" xfId="0" applyFont="1" applyBorder="1" applyAlignment="1">
      <alignment vertical="center" wrapText="1"/>
    </xf>
    <xf numFmtId="0" fontId="64" fillId="0" borderId="1" xfId="0" applyFont="1" applyBorder="1" applyAlignment="1">
      <alignment vertical="top"/>
    </xf>
    <xf numFmtId="0" fontId="82" fillId="0" borderId="46" xfId="0" applyFont="1" applyBorder="1" applyAlignment="1">
      <alignment vertical="center" wrapText="1"/>
    </xf>
    <xf numFmtId="0" fontId="82" fillId="0" borderId="2" xfId="0" applyFont="1" applyBorder="1" applyAlignment="1">
      <alignment vertical="center" wrapText="1"/>
    </xf>
    <xf numFmtId="0" fontId="81" fillId="0" borderId="1" xfId="0" applyFont="1" applyBorder="1" applyAlignment="1">
      <alignment vertical="center" wrapText="1"/>
    </xf>
    <xf numFmtId="0" fontId="83" fillId="0" borderId="3" xfId="0" applyFont="1" applyBorder="1" applyAlignment="1">
      <alignment horizontal="center" vertical="center"/>
    </xf>
    <xf numFmtId="0" fontId="83" fillId="12" borderId="1" xfId="0" applyFont="1" applyFill="1" applyBorder="1" applyAlignment="1">
      <alignment horizontal="center" vertical="center"/>
    </xf>
    <xf numFmtId="0" fontId="83" fillId="12" borderId="1" xfId="0" applyFont="1" applyFill="1" applyBorder="1" applyAlignment="1">
      <alignment vertical="center" wrapText="1"/>
    </xf>
    <xf numFmtId="0" fontId="64" fillId="0" borderId="0" xfId="0" applyFont="1" applyAlignment="1">
      <alignment vertical="top" wrapText="1"/>
    </xf>
    <xf numFmtId="0" fontId="83" fillId="12" borderId="1" xfId="0" applyFont="1" applyFill="1" applyBorder="1" applyAlignment="1">
      <alignment horizontal="left" vertical="center" wrapText="1" indent="1"/>
    </xf>
    <xf numFmtId="0" fontId="83" fillId="12" borderId="1" xfId="0" applyFont="1" applyFill="1" applyBorder="1" applyAlignment="1">
      <alignment horizontal="center" vertical="center" wrapText="1"/>
    </xf>
    <xf numFmtId="0" fontId="64" fillId="0" borderId="3" xfId="0" applyFont="1" applyBorder="1" applyAlignment="1">
      <alignment horizontal="center" vertical="center" wrapText="1"/>
    </xf>
    <xf numFmtId="0" fontId="64" fillId="0" borderId="3" xfId="0" applyFont="1" applyBorder="1" applyAlignment="1">
      <alignment vertical="center" wrapText="1"/>
    </xf>
    <xf numFmtId="0" fontId="81" fillId="20" borderId="1" xfId="0" applyFont="1" applyFill="1" applyBorder="1" applyAlignment="1">
      <alignment vertical="center" wrapText="1"/>
    </xf>
    <xf numFmtId="0" fontId="64" fillId="0" borderId="1" xfId="0" applyFont="1" applyBorder="1" applyAlignment="1">
      <alignment wrapText="1"/>
    </xf>
    <xf numFmtId="0" fontId="64" fillId="0" borderId="0" xfId="0" applyFont="1" applyAlignment="1">
      <alignment wrapText="1"/>
    </xf>
    <xf numFmtId="0" fontId="64" fillId="0" borderId="39" xfId="0" applyFont="1" applyBorder="1" applyAlignment="1">
      <alignment horizontal="center" vertical="center" wrapText="1"/>
    </xf>
    <xf numFmtId="0" fontId="83" fillId="11" borderId="1" xfId="0" applyFont="1" applyFill="1" applyBorder="1" applyAlignment="1">
      <alignment horizontal="center" vertical="center"/>
    </xf>
    <xf numFmtId="0" fontId="83" fillId="0" borderId="13" xfId="0" applyFont="1" applyBorder="1" applyAlignment="1">
      <alignment horizontal="center" vertical="center"/>
    </xf>
    <xf numFmtId="0" fontId="83" fillId="0" borderId="1" xfId="0" applyFont="1" applyBorder="1" applyAlignment="1">
      <alignment vertical="center" wrapText="1"/>
    </xf>
    <xf numFmtId="0" fontId="83" fillId="0" borderId="1" xfId="0" applyFont="1" applyBorder="1" applyAlignment="1">
      <alignment horizontal="center" vertical="center" wrapText="1"/>
    </xf>
    <xf numFmtId="0" fontId="82" fillId="0" borderId="1" xfId="0" applyFont="1" applyBorder="1" applyAlignment="1">
      <alignment horizontal="center" vertical="center"/>
    </xf>
    <xf numFmtId="0" fontId="82" fillId="0" borderId="1" xfId="0" applyFont="1" applyBorder="1" applyAlignment="1">
      <alignment horizontal="left" vertical="center"/>
    </xf>
    <xf numFmtId="0" fontId="81" fillId="7" borderId="1" xfId="0" applyFont="1" applyFill="1" applyBorder="1" applyAlignment="1">
      <alignment horizontal="center" vertical="center" wrapText="1"/>
    </xf>
    <xf numFmtId="0" fontId="81" fillId="7" borderId="1" xfId="0" applyFont="1" applyFill="1" applyBorder="1" applyAlignment="1">
      <alignment vertical="center" wrapText="1"/>
    </xf>
    <xf numFmtId="0" fontId="81" fillId="0" borderId="2" xfId="0" applyFont="1" applyBorder="1" applyAlignment="1">
      <alignment vertical="center" wrapText="1"/>
    </xf>
    <xf numFmtId="0" fontId="83" fillId="0" borderId="1" xfId="0" applyFont="1" applyBorder="1" applyAlignment="1">
      <alignment horizontal="center" vertical="center"/>
    </xf>
    <xf numFmtId="0" fontId="83" fillId="11" borderId="1" xfId="0" applyFont="1" applyFill="1" applyBorder="1" applyAlignment="1">
      <alignment horizontal="left" vertical="center"/>
    </xf>
    <xf numFmtId="0" fontId="83" fillId="0" borderId="1" xfId="0" applyFont="1" applyBorder="1" applyAlignment="1">
      <alignment horizontal="left" vertical="center"/>
    </xf>
    <xf numFmtId="0" fontId="83" fillId="0" borderId="39" xfId="0" applyFont="1" applyBorder="1" applyAlignment="1">
      <alignment horizontal="center" vertical="center"/>
    </xf>
    <xf numFmtId="0" fontId="64" fillId="7" borderId="1" xfId="0" applyFont="1" applyFill="1" applyBorder="1" applyAlignment="1">
      <alignment vertical="center" wrapText="1"/>
    </xf>
    <xf numFmtId="0" fontId="81" fillId="0" borderId="39" xfId="0" applyFont="1" applyBorder="1" applyAlignment="1">
      <alignment horizontal="center" vertical="center" wrapText="1"/>
    </xf>
    <xf numFmtId="0" fontId="83" fillId="19" borderId="1" xfId="0" applyFont="1" applyFill="1" applyBorder="1" applyAlignment="1">
      <alignment vertical="center" wrapText="1"/>
    </xf>
    <xf numFmtId="0" fontId="82" fillId="4" borderId="2" xfId="0" applyFont="1" applyFill="1" applyBorder="1" applyAlignment="1">
      <alignment vertical="center" wrapText="1"/>
    </xf>
    <xf numFmtId="0" fontId="82" fillId="4" borderId="8" xfId="0" applyFont="1" applyFill="1" applyBorder="1" applyAlignment="1">
      <alignment horizontal="center" vertical="center"/>
    </xf>
    <xf numFmtId="0" fontId="82" fillId="4" borderId="18" xfId="0" applyFont="1" applyFill="1" applyBorder="1" applyAlignment="1">
      <alignment horizontal="center" vertical="center"/>
    </xf>
    <xf numFmtId="0" fontId="82" fillId="4" borderId="6" xfId="0" applyFont="1" applyFill="1" applyBorder="1" applyAlignment="1">
      <alignment horizontal="center" vertical="center"/>
    </xf>
    <xf numFmtId="0" fontId="83" fillId="0" borderId="2" xfId="0" applyFont="1" applyBorder="1" applyAlignment="1">
      <alignment vertical="center" wrapText="1"/>
    </xf>
    <xf numFmtId="0" fontId="82" fillId="0" borderId="1" xfId="0" applyFont="1" applyBorder="1" applyAlignment="1">
      <alignment vertical="top" wrapText="1"/>
    </xf>
    <xf numFmtId="0" fontId="83" fillId="0" borderId="2" xfId="0" applyFont="1" applyBorder="1" applyAlignment="1">
      <alignment horizontal="center" vertical="center" wrapText="1"/>
    </xf>
    <xf numFmtId="0" fontId="81" fillId="0" borderId="1" xfId="0" applyFont="1" applyBorder="1"/>
    <xf numFmtId="0" fontId="81" fillId="0" borderId="1" xfId="0" applyFont="1" applyBorder="1" applyAlignment="1">
      <alignment wrapText="1"/>
    </xf>
    <xf numFmtId="0" fontId="83" fillId="0" borderId="14" xfId="0" applyFont="1" applyBorder="1" applyAlignment="1">
      <alignment horizontal="center" vertical="center"/>
    </xf>
    <xf numFmtId="2" fontId="82" fillId="0" borderId="2" xfId="0" applyNumberFormat="1" applyFont="1" applyBorder="1" applyAlignment="1">
      <alignment horizontal="center" vertical="center"/>
    </xf>
    <xf numFmtId="0" fontId="81" fillId="7" borderId="1" xfId="0" applyFont="1" applyFill="1" applyBorder="1" applyAlignment="1">
      <alignment wrapText="1"/>
    </xf>
    <xf numFmtId="0" fontId="82" fillId="0" borderId="8" xfId="0" applyFont="1" applyBorder="1" applyAlignment="1">
      <alignment horizontal="center" vertical="center" wrapText="1"/>
    </xf>
    <xf numFmtId="0" fontId="83" fillId="0" borderId="8" xfId="0" applyFont="1" applyBorder="1" applyAlignment="1">
      <alignment horizontal="center" vertical="center" wrapText="1"/>
    </xf>
    <xf numFmtId="0" fontId="82" fillId="4" borderId="8" xfId="0" applyFont="1" applyFill="1" applyBorder="1" applyAlignment="1">
      <alignment horizontal="center" vertical="center" wrapText="1"/>
    </xf>
    <xf numFmtId="0" fontId="82" fillId="4" borderId="16" xfId="0" applyFont="1" applyFill="1" applyBorder="1" applyAlignment="1">
      <alignment horizontal="center" vertical="center" wrapText="1"/>
    </xf>
    <xf numFmtId="0" fontId="64" fillId="0" borderId="1" xfId="0" applyFont="1" applyBorder="1" applyAlignment="1">
      <alignment horizontal="left" wrapText="1"/>
    </xf>
    <xf numFmtId="0" fontId="83" fillId="19" borderId="1" xfId="0" applyFont="1" applyFill="1" applyBorder="1" applyAlignment="1">
      <alignment horizontal="center" vertical="center"/>
    </xf>
    <xf numFmtId="0" fontId="83" fillId="19" borderId="1" xfId="0" applyFont="1" applyFill="1" applyBorder="1" applyAlignment="1">
      <alignment horizontal="left" vertical="center"/>
    </xf>
    <xf numFmtId="0" fontId="83" fillId="0" borderId="1" xfId="0" applyFont="1" applyBorder="1" applyAlignment="1" applyProtection="1">
      <alignment horizontal="center" vertical="center"/>
      <protection locked="0"/>
    </xf>
    <xf numFmtId="0" fontId="82" fillId="0" borderId="6" xfId="0" applyFont="1" applyBorder="1" applyAlignment="1">
      <alignment horizontal="center" vertical="center" wrapText="1"/>
    </xf>
    <xf numFmtId="0" fontId="82" fillId="0" borderId="33" xfId="0" applyFont="1" applyBorder="1" applyAlignment="1">
      <alignment vertical="center" wrapText="1"/>
    </xf>
    <xf numFmtId="0" fontId="83" fillId="0" borderId="33" xfId="0" applyFont="1" applyBorder="1" applyAlignment="1">
      <alignment vertical="center" wrapText="1"/>
    </xf>
    <xf numFmtId="0" fontId="82" fillId="0" borderId="33" xfId="0" applyFont="1" applyBorder="1" applyAlignment="1">
      <alignment horizontal="left" vertical="center" wrapText="1" indent="1"/>
    </xf>
    <xf numFmtId="0" fontId="82" fillId="0" borderId="1" xfId="0" applyFont="1" applyBorder="1" applyAlignment="1">
      <alignment horizontal="left" vertical="center" wrapText="1" indent="1"/>
    </xf>
    <xf numFmtId="0" fontId="64" fillId="0" borderId="1" xfId="0" applyFont="1" applyBorder="1" applyAlignment="1">
      <alignment horizontal="left" vertical="top" wrapText="1"/>
    </xf>
    <xf numFmtId="0" fontId="83" fillId="12" borderId="1" xfId="0" applyFont="1" applyFill="1" applyBorder="1" applyAlignment="1">
      <alignment horizontal="left" vertical="center" wrapText="1"/>
    </xf>
    <xf numFmtId="0" fontId="20" fillId="0" borderId="1" xfId="0" applyFont="1" applyBorder="1" applyAlignment="1">
      <alignment horizontal="left" vertical="center"/>
    </xf>
    <xf numFmtId="0" fontId="20" fillId="0" borderId="1" xfId="0" applyFont="1" applyBorder="1" applyAlignment="1">
      <alignment vertical="center" wrapText="1"/>
    </xf>
    <xf numFmtId="0" fontId="21" fillId="0" borderId="1" xfId="0" applyFont="1" applyBorder="1" applyAlignment="1">
      <alignment horizontal="left" vertical="center" wrapText="1" indent="1"/>
    </xf>
    <xf numFmtId="0" fontId="20" fillId="0" borderId="1" xfId="0" applyFont="1" applyBorder="1" applyAlignment="1">
      <alignment horizontal="center" vertical="center"/>
    </xf>
    <xf numFmtId="0" fontId="21" fillId="0" borderId="33" xfId="0" applyFont="1" applyBorder="1" applyAlignment="1">
      <alignment horizontal="center" vertical="center"/>
    </xf>
    <xf numFmtId="0" fontId="20" fillId="0" borderId="33" xfId="0" applyFont="1" applyBorder="1" applyAlignment="1">
      <alignment horizontal="center" vertical="center"/>
    </xf>
    <xf numFmtId="0" fontId="37" fillId="0" borderId="1" xfId="0" applyFont="1" applyBorder="1" applyAlignment="1">
      <alignment horizontal="center"/>
    </xf>
    <xf numFmtId="0" fontId="21" fillId="0" borderId="33" xfId="0" applyFont="1" applyBorder="1" applyAlignment="1">
      <alignment horizontal="center" vertical="center" wrapText="1"/>
    </xf>
    <xf numFmtId="0" fontId="21" fillId="0" borderId="33" xfId="0" applyFont="1" applyBorder="1" applyAlignment="1">
      <alignment horizontal="left" vertical="center" wrapText="1" indent="1"/>
    </xf>
    <xf numFmtId="0" fontId="20" fillId="19" borderId="2" xfId="0" applyFont="1" applyFill="1" applyBorder="1" applyAlignment="1">
      <alignment vertical="center" wrapText="1"/>
    </xf>
    <xf numFmtId="0" fontId="38" fillId="0" borderId="1" xfId="0" applyFont="1" applyBorder="1"/>
    <xf numFmtId="0" fontId="21" fillId="11" borderId="1" xfId="0" applyFont="1" applyFill="1" applyBorder="1" applyAlignment="1">
      <alignment horizontal="center" vertical="center" wrapText="1"/>
    </xf>
    <xf numFmtId="0" fontId="20" fillId="0" borderId="1" xfId="0" applyFont="1" applyBorder="1"/>
    <xf numFmtId="0" fontId="20" fillId="11" borderId="1" xfId="0" applyFont="1" applyFill="1" applyBorder="1"/>
    <xf numFmtId="0" fontId="21" fillId="11" borderId="2" xfId="0" applyFont="1" applyFill="1" applyBorder="1" applyAlignment="1">
      <alignment horizontal="center" vertical="center" wrapText="1"/>
    </xf>
    <xf numFmtId="0" fontId="20" fillId="11" borderId="1" xfId="0" applyFont="1" applyFill="1" applyBorder="1" applyAlignment="1">
      <alignment horizontal="center" vertical="center" wrapText="1"/>
    </xf>
    <xf numFmtId="0" fontId="20" fillId="11" borderId="1" xfId="0" applyFont="1" applyFill="1" applyBorder="1" applyAlignment="1">
      <alignment horizontal="center" vertical="center"/>
    </xf>
    <xf numFmtId="0" fontId="20" fillId="0" borderId="1" xfId="0" applyFont="1" applyBorder="1" applyAlignment="1" applyProtection="1">
      <alignment horizontal="center" vertical="center"/>
      <protection locked="0"/>
    </xf>
    <xf numFmtId="1" fontId="86" fillId="11" borderId="1" xfId="0" applyNumberFormat="1" applyFont="1" applyFill="1" applyBorder="1" applyAlignment="1">
      <alignment horizontal="center" vertical="center"/>
    </xf>
    <xf numFmtId="0" fontId="83" fillId="0" borderId="1" xfId="0" applyFont="1" applyBorder="1" applyAlignment="1">
      <alignment horizontal="left" vertical="center" wrapText="1"/>
    </xf>
    <xf numFmtId="0" fontId="78" fillId="0" borderId="1" xfId="0" applyFont="1" applyBorder="1" applyAlignment="1">
      <alignment horizontal="center" vertical="center" wrapText="1"/>
    </xf>
    <xf numFmtId="0" fontId="83" fillId="10" borderId="4" xfId="0" applyFont="1" applyFill="1" applyBorder="1" applyAlignment="1">
      <alignment horizontal="center" vertical="center" wrapText="1"/>
    </xf>
    <xf numFmtId="0" fontId="83" fillId="10" borderId="1" xfId="0" applyFont="1" applyFill="1" applyBorder="1" applyAlignment="1">
      <alignment horizontal="left" vertical="center" wrapText="1"/>
    </xf>
    <xf numFmtId="0" fontId="82" fillId="0" borderId="1" xfId="0" applyFont="1" applyBorder="1" applyAlignment="1" applyProtection="1">
      <alignment horizontal="center" vertical="center"/>
      <protection locked="0"/>
    </xf>
    <xf numFmtId="0" fontId="82" fillId="0" borderId="1" xfId="0" applyFont="1" applyBorder="1" applyAlignment="1">
      <alignment horizontal="left" vertical="center" wrapText="1"/>
    </xf>
    <xf numFmtId="164" fontId="83" fillId="22" borderId="1" xfId="0" applyNumberFormat="1" applyFont="1" applyFill="1" applyBorder="1" applyAlignment="1" applyProtection="1">
      <alignment horizontal="center" vertical="center" wrapText="1"/>
      <protection locked="0"/>
    </xf>
    <xf numFmtId="164" fontId="83" fillId="22" borderId="1" xfId="0" applyNumberFormat="1" applyFont="1" applyFill="1" applyBorder="1" applyAlignment="1">
      <alignment horizontal="left" vertical="center" wrapText="1"/>
    </xf>
    <xf numFmtId="164" fontId="83" fillId="22" borderId="2" xfId="0" applyNumberFormat="1" applyFont="1" applyFill="1" applyBorder="1" applyAlignment="1">
      <alignment horizontal="center" vertical="center" wrapText="1"/>
    </xf>
    <xf numFmtId="164" fontId="83" fillId="22" borderId="1" xfId="0" applyNumberFormat="1" applyFont="1" applyFill="1" applyBorder="1" applyAlignment="1">
      <alignment horizontal="center" vertical="center" wrapText="1"/>
    </xf>
    <xf numFmtId="0" fontId="83" fillId="12" borderId="4" xfId="0" applyFont="1" applyFill="1" applyBorder="1" applyAlignment="1">
      <alignment horizontal="center" vertical="center"/>
    </xf>
    <xf numFmtId="0" fontId="83" fillId="19" borderId="1" xfId="0" applyFont="1" applyFill="1" applyBorder="1" applyAlignment="1">
      <alignment horizontal="center" vertical="center" wrapText="1"/>
    </xf>
    <xf numFmtId="0" fontId="83" fillId="10" borderId="4" xfId="0" applyFont="1" applyFill="1" applyBorder="1" applyAlignment="1">
      <alignment horizontal="center" vertical="center"/>
    </xf>
    <xf numFmtId="0" fontId="83" fillId="10" borderId="1" xfId="0" applyFont="1" applyFill="1" applyBorder="1" applyAlignment="1">
      <alignment vertical="center" wrapText="1"/>
    </xf>
    <xf numFmtId="0" fontId="82" fillId="0" borderId="4" xfId="0" applyFont="1" applyBorder="1" applyAlignment="1">
      <alignment horizontal="center" vertical="center"/>
    </xf>
    <xf numFmtId="0" fontId="77" fillId="0" borderId="1" xfId="0" applyFont="1" applyBorder="1" applyAlignment="1">
      <alignment vertical="center" wrapText="1"/>
    </xf>
    <xf numFmtId="164" fontId="82" fillId="0" borderId="3" xfId="0" applyNumberFormat="1" applyFont="1" applyBorder="1" applyAlignment="1">
      <alignment horizontal="center" vertical="center" wrapText="1"/>
    </xf>
    <xf numFmtId="164" fontId="82" fillId="0" borderId="3" xfId="0" applyNumberFormat="1" applyFont="1" applyBorder="1" applyAlignment="1">
      <alignment horizontal="left" vertical="center" wrapText="1"/>
    </xf>
    <xf numFmtId="0" fontId="87" fillId="0" borderId="4" xfId="0" applyFont="1" applyBorder="1" applyAlignment="1" applyProtection="1">
      <alignment vertical="center"/>
      <protection locked="0"/>
    </xf>
    <xf numFmtId="0" fontId="87" fillId="0" borderId="5" xfId="0" applyFont="1" applyBorder="1" applyAlignment="1" applyProtection="1">
      <alignment vertical="center" wrapText="1"/>
      <protection locked="0"/>
    </xf>
    <xf numFmtId="0" fontId="83" fillId="0" borderId="1" xfId="0" applyFont="1" applyBorder="1" applyAlignment="1">
      <alignment vertical="top" wrapText="1"/>
    </xf>
    <xf numFmtId="0" fontId="82" fillId="0" borderId="8" xfId="0" applyFont="1" applyBorder="1" applyAlignment="1">
      <alignment horizontal="left" vertical="center" wrapText="1"/>
    </xf>
    <xf numFmtId="0" fontId="82" fillId="0" borderId="1" xfId="0" applyFont="1" applyBorder="1" applyAlignment="1">
      <alignment vertical="center" wrapText="1"/>
    </xf>
    <xf numFmtId="0" fontId="81" fillId="0" borderId="1" xfId="0" applyFont="1" applyBorder="1" applyAlignment="1">
      <alignment horizontal="center" vertical="center"/>
    </xf>
    <xf numFmtId="0" fontId="81" fillId="0" borderId="1" xfId="0" applyFont="1" applyBorder="1" applyAlignment="1">
      <alignment vertical="center"/>
    </xf>
    <xf numFmtId="0" fontId="64" fillId="0" borderId="1" xfId="0" applyFont="1" applyBorder="1" applyAlignment="1">
      <alignment vertical="center"/>
    </xf>
    <xf numFmtId="0" fontId="64" fillId="0" borderId="0" xfId="0" applyFont="1" applyAlignment="1">
      <alignment vertical="center" wrapText="1"/>
    </xf>
    <xf numFmtId="0" fontId="64" fillId="0" borderId="1" xfId="0" applyFont="1" applyBorder="1" applyAlignment="1">
      <alignment horizontal="center" vertical="center"/>
    </xf>
    <xf numFmtId="0" fontId="81" fillId="0" borderId="0" xfId="0" applyFont="1" applyAlignment="1">
      <alignment vertical="center" wrapText="1"/>
    </xf>
    <xf numFmtId="0" fontId="81" fillId="0" borderId="1" xfId="0" applyFont="1" applyBorder="1" applyAlignment="1">
      <alignment horizontal="left" vertical="center" wrapText="1"/>
    </xf>
    <xf numFmtId="1" fontId="28" fillId="10" borderId="1" xfId="0" applyNumberFormat="1" applyFont="1" applyFill="1" applyBorder="1" applyAlignment="1">
      <alignment horizontal="center" vertical="center" wrapText="1"/>
    </xf>
    <xf numFmtId="0" fontId="8" fillId="12" borderId="1" xfId="0" applyFont="1" applyFill="1" applyBorder="1" applyAlignment="1">
      <alignment horizontal="center" vertical="center" wrapText="1"/>
    </xf>
    <xf numFmtId="1" fontId="8" fillId="12" borderId="1" xfId="0" applyNumberFormat="1" applyFont="1" applyFill="1" applyBorder="1" applyAlignment="1">
      <alignment horizontal="center" vertical="center" wrapText="1"/>
    </xf>
    <xf numFmtId="0" fontId="1" fillId="0" borderId="13" xfId="0" applyFont="1" applyBorder="1" applyAlignment="1">
      <alignment vertical="center" wrapText="1"/>
    </xf>
    <xf numFmtId="0" fontId="1" fillId="0" borderId="1" xfId="0" applyFont="1" applyBorder="1" applyAlignment="1">
      <alignment horizontal="left" vertical="center" wrapText="1"/>
    </xf>
    <xf numFmtId="0" fontId="1" fillId="0" borderId="1" xfId="0" applyFont="1" applyBorder="1" applyAlignment="1">
      <alignment horizontal="center" vertical="center" wrapText="1"/>
    </xf>
    <xf numFmtId="1" fontId="8" fillId="13" borderId="3" xfId="0" applyNumberFormat="1" applyFont="1" applyFill="1" applyBorder="1" applyAlignment="1">
      <alignment horizontal="center" vertical="center" wrapText="1"/>
    </xf>
    <xf numFmtId="0" fontId="7" fillId="0" borderId="3" xfId="0" applyFont="1" applyBorder="1" applyAlignment="1">
      <alignment horizontal="center" vertical="center" wrapText="1"/>
    </xf>
    <xf numFmtId="1" fontId="8" fillId="14" borderId="1" xfId="0" applyNumberFormat="1" applyFont="1" applyFill="1" applyBorder="1" applyAlignment="1">
      <alignment horizontal="center" vertical="center" wrapText="1"/>
    </xf>
    <xf numFmtId="0" fontId="7" fillId="0" borderId="17" xfId="0" applyFont="1" applyBorder="1" applyAlignment="1">
      <alignment vertical="center" wrapText="1"/>
    </xf>
    <xf numFmtId="0" fontId="7" fillId="0" borderId="3" xfId="0" applyFont="1" applyBorder="1" applyAlignment="1">
      <alignment horizontal="left" vertical="center" wrapText="1"/>
    </xf>
    <xf numFmtId="1" fontId="7" fillId="13" borderId="3" xfId="0" applyNumberFormat="1" applyFont="1" applyFill="1" applyBorder="1" applyAlignment="1">
      <alignment horizontal="center" vertical="center" wrapText="1"/>
    </xf>
    <xf numFmtId="0" fontId="7" fillId="0" borderId="13" xfId="0" applyFont="1" applyBorder="1" applyAlignment="1">
      <alignment vertical="center" wrapText="1"/>
    </xf>
    <xf numFmtId="2" fontId="7" fillId="13" borderId="1" xfId="0" applyNumberFormat="1" applyFont="1" applyFill="1" applyBorder="1" applyAlignment="1">
      <alignment horizontal="center" vertical="center" wrapText="1"/>
    </xf>
    <xf numFmtId="1" fontId="7" fillId="13" borderId="1" xfId="0" applyNumberFormat="1" applyFont="1" applyFill="1" applyBorder="1" applyAlignment="1">
      <alignment horizontal="center" vertical="center" wrapText="1"/>
    </xf>
    <xf numFmtId="0" fontId="7" fillId="0" borderId="14" xfId="0" applyFont="1" applyBorder="1" applyAlignment="1">
      <alignment vertical="center" wrapText="1"/>
    </xf>
    <xf numFmtId="0" fontId="7" fillId="0" borderId="2" xfId="0" applyFont="1" applyBorder="1" applyAlignment="1">
      <alignment horizontal="left" vertical="center" wrapText="1"/>
    </xf>
    <xf numFmtId="0" fontId="7" fillId="0" borderId="2" xfId="0" applyFont="1" applyBorder="1" applyAlignment="1">
      <alignment horizontal="center" vertical="center" wrapText="1"/>
    </xf>
    <xf numFmtId="1" fontId="7" fillId="13" borderId="2" xfId="0" applyNumberFormat="1" applyFont="1" applyFill="1" applyBorder="1" applyAlignment="1">
      <alignment horizontal="center" vertical="center" wrapText="1"/>
    </xf>
    <xf numFmtId="0" fontId="7" fillId="3" borderId="29" xfId="0" applyFont="1" applyFill="1" applyBorder="1" applyAlignment="1">
      <alignment vertical="center" wrapText="1"/>
    </xf>
    <xf numFmtId="0" fontId="7" fillId="3" borderId="11" xfId="0" applyFont="1" applyFill="1" applyBorder="1" applyAlignment="1">
      <alignment horizontal="left" vertical="center" wrapText="1"/>
    </xf>
    <xf numFmtId="2" fontId="7" fillId="0" borderId="3" xfId="0" applyNumberFormat="1" applyFont="1" applyBorder="1" applyAlignment="1">
      <alignment horizontal="center" vertical="center" wrapText="1"/>
    </xf>
    <xf numFmtId="1" fontId="8" fillId="0" borderId="1" xfId="0" applyNumberFormat="1" applyFont="1" applyBorder="1" applyAlignment="1">
      <alignment horizontal="left" vertical="center" wrapText="1"/>
    </xf>
    <xf numFmtId="0" fontId="0" fillId="0" borderId="1" xfId="0" applyBorder="1" applyAlignment="1" applyProtection="1">
      <alignment horizontal="center"/>
      <protection locked="0"/>
    </xf>
    <xf numFmtId="0" fontId="1" fillId="12" borderId="1" xfId="0" applyFont="1" applyFill="1" applyBorder="1" applyAlignment="1">
      <alignment horizontal="center" vertical="top" wrapText="1"/>
    </xf>
    <xf numFmtId="0" fontId="1" fillId="12" borderId="1" xfId="0" applyFont="1" applyFill="1" applyBorder="1" applyAlignment="1">
      <alignment vertical="top" wrapText="1"/>
    </xf>
    <xf numFmtId="0" fontId="1" fillId="12" borderId="1" xfId="0" applyFont="1" applyFill="1" applyBorder="1" applyAlignment="1">
      <alignment vertical="top"/>
    </xf>
    <xf numFmtId="0" fontId="1" fillId="12" borderId="1" xfId="0" applyFont="1" applyFill="1" applyBorder="1" applyAlignment="1">
      <alignment horizontal="center" vertical="top"/>
    </xf>
    <xf numFmtId="0" fontId="0" fillId="12" borderId="1" xfId="0" applyFill="1" applyBorder="1" applyAlignment="1">
      <alignment horizontal="center"/>
    </xf>
    <xf numFmtId="0" fontId="0" fillId="12" borderId="1" xfId="0" applyFill="1" applyBorder="1"/>
    <xf numFmtId="0" fontId="0" fillId="0" borderId="1" xfId="0" applyBorder="1" applyAlignment="1" applyProtection="1">
      <alignment vertical="top" wrapText="1"/>
      <protection locked="0"/>
    </xf>
    <xf numFmtId="0" fontId="91" fillId="0" borderId="0" xfId="0" applyFont="1" applyAlignment="1">
      <alignment horizontal="left" vertical="center"/>
    </xf>
    <xf numFmtId="0" fontId="90" fillId="0" borderId="0" xfId="0" applyFont="1" applyAlignment="1">
      <alignment horizontal="left" vertical="center" wrapText="1"/>
    </xf>
    <xf numFmtId="0" fontId="26" fillId="0" borderId="0" xfId="0" applyFont="1" applyAlignment="1">
      <alignment horizontal="center"/>
    </xf>
    <xf numFmtId="0" fontId="26" fillId="0" borderId="0" xfId="0" applyFont="1"/>
    <xf numFmtId="0" fontId="26" fillId="0" borderId="0" xfId="0" applyFont="1" applyAlignment="1">
      <alignment horizontal="center" vertical="center"/>
    </xf>
    <xf numFmtId="0" fontId="91" fillId="0" borderId="0" xfId="0" applyFont="1" applyAlignment="1">
      <alignment vertical="center"/>
    </xf>
    <xf numFmtId="0" fontId="26" fillId="0" borderId="0" xfId="0" applyFont="1" applyAlignment="1">
      <alignment wrapText="1"/>
    </xf>
    <xf numFmtId="0" fontId="91" fillId="0" borderId="0" xfId="0" applyFont="1" applyAlignment="1">
      <alignment horizontal="left" vertical="center" wrapText="1"/>
    </xf>
    <xf numFmtId="0" fontId="25" fillId="0" borderId="0" xfId="0" applyFont="1" applyAlignment="1">
      <alignment horizontal="center" vertical="center" wrapText="1"/>
    </xf>
    <xf numFmtId="0" fontId="26" fillId="0" borderId="0" xfId="0" applyFont="1" applyAlignment="1">
      <alignment horizontal="left" vertical="center" wrapText="1"/>
    </xf>
    <xf numFmtId="0" fontId="26" fillId="0" borderId="0" xfId="0" applyFont="1" applyAlignment="1">
      <alignment horizontal="center" vertical="center" wrapText="1"/>
    </xf>
    <xf numFmtId="0" fontId="73" fillId="0" borderId="0" xfId="0" applyFont="1" applyAlignment="1">
      <alignment horizontal="center" vertical="center"/>
    </xf>
    <xf numFmtId="0" fontId="73" fillId="0" borderId="0" xfId="0" applyFont="1" applyAlignment="1">
      <alignment horizontal="center" vertical="center" wrapText="1"/>
    </xf>
    <xf numFmtId="0" fontId="20" fillId="9" borderId="1" xfId="0" applyFont="1" applyFill="1" applyBorder="1" applyAlignment="1">
      <alignment horizontal="center" vertical="center" wrapText="1"/>
    </xf>
    <xf numFmtId="0" fontId="7" fillId="0" borderId="5" xfId="0" applyFont="1" applyBorder="1" applyAlignment="1" applyProtection="1">
      <alignment vertical="center"/>
      <protection locked="0"/>
    </xf>
    <xf numFmtId="0" fontId="21" fillId="0" borderId="13" xfId="0" applyFont="1" applyBorder="1" applyAlignment="1">
      <alignment horizontal="left" vertical="center" wrapText="1"/>
    </xf>
    <xf numFmtId="0" fontId="20" fillId="9" borderId="2" xfId="0" quotePrefix="1" applyFont="1" applyFill="1" applyBorder="1" applyAlignment="1">
      <alignment horizontal="left" vertical="center" wrapText="1"/>
    </xf>
    <xf numFmtId="2" fontId="20" fillId="9" borderId="1" xfId="0" applyNumberFormat="1" applyFont="1" applyFill="1" applyBorder="1" applyAlignment="1">
      <alignment horizontal="center" vertical="center" wrapText="1"/>
    </xf>
    <xf numFmtId="165" fontId="20" fillId="9" borderId="1" xfId="0" applyNumberFormat="1" applyFont="1" applyFill="1" applyBorder="1" applyAlignment="1">
      <alignment horizontal="center" vertical="center" wrapText="1"/>
    </xf>
    <xf numFmtId="0" fontId="37" fillId="0" borderId="13" xfId="0" applyFont="1" applyBorder="1" applyAlignment="1">
      <alignment horizontal="center" vertical="center" wrapText="1"/>
    </xf>
    <xf numFmtId="0" fontId="8" fillId="10" borderId="1" xfId="0" applyFont="1" applyFill="1" applyBorder="1" applyAlignment="1">
      <alignment vertical="center"/>
    </xf>
    <xf numFmtId="0" fontId="8" fillId="10" borderId="11" xfId="0" applyFont="1" applyFill="1" applyBorder="1" applyAlignment="1">
      <alignment vertical="center"/>
    </xf>
    <xf numFmtId="0" fontId="7" fillId="10" borderId="8" xfId="0" applyFont="1" applyFill="1" applyBorder="1" applyAlignment="1">
      <alignment horizontal="center" vertical="center" wrapText="1"/>
    </xf>
    <xf numFmtId="0" fontId="8" fillId="10" borderId="1" xfId="0" applyFont="1" applyFill="1" applyBorder="1" applyAlignment="1">
      <alignment horizontal="left" vertical="center"/>
    </xf>
    <xf numFmtId="0" fontId="8" fillId="10" borderId="4" xfId="0" applyFont="1" applyFill="1" applyBorder="1" applyAlignment="1">
      <alignment vertical="center"/>
    </xf>
    <xf numFmtId="0" fontId="8" fillId="0" borderId="4" xfId="0" applyFont="1" applyBorder="1" applyAlignment="1" applyProtection="1">
      <alignment vertical="center"/>
      <protection locked="0"/>
    </xf>
    <xf numFmtId="0" fontId="5" fillId="0" borderId="0" xfId="0" applyFont="1" applyAlignment="1" applyProtection="1">
      <alignment vertical="center"/>
      <protection locked="0"/>
    </xf>
    <xf numFmtId="0" fontId="5" fillId="0" borderId="1" xfId="0" applyFont="1" applyBorder="1" applyAlignment="1" applyProtection="1">
      <alignment vertical="center"/>
      <protection locked="0"/>
    </xf>
    <xf numFmtId="0" fontId="0" fillId="0" borderId="4" xfId="0" applyBorder="1"/>
    <xf numFmtId="164" fontId="20" fillId="0" borderId="2" xfId="0" applyNumberFormat="1" applyFont="1" applyBorder="1" applyAlignment="1">
      <alignment horizontal="center" vertical="center" wrapText="1"/>
    </xf>
    <xf numFmtId="164" fontId="20" fillId="0" borderId="2" xfId="0" applyNumberFormat="1" applyFont="1" applyBorder="1" applyAlignment="1">
      <alignment horizontal="left" vertical="center" wrapText="1"/>
    </xf>
    <xf numFmtId="0" fontId="41" fillId="4" borderId="1" xfId="0" applyFont="1" applyFill="1" applyBorder="1" applyAlignment="1">
      <alignment horizontal="left"/>
    </xf>
    <xf numFmtId="0" fontId="25" fillId="0" borderId="1" xfId="0" applyFont="1" applyBorder="1" applyAlignment="1">
      <alignment horizontal="left" vertical="center" wrapText="1" indent="1"/>
    </xf>
    <xf numFmtId="2" fontId="0" fillId="0" borderId="2" xfId="0" applyNumberFormat="1" applyBorder="1" applyAlignment="1">
      <alignment horizontal="center" vertical="center"/>
    </xf>
    <xf numFmtId="2" fontId="0" fillId="0" borderId="2" xfId="0" applyNumberFormat="1" applyBorder="1" applyAlignment="1">
      <alignment horizontal="left" vertical="center"/>
    </xf>
    <xf numFmtId="0" fontId="26" fillId="0" borderId="4" xfId="0" applyFont="1" applyBorder="1" applyAlignment="1">
      <alignment horizontal="center" vertical="center"/>
    </xf>
    <xf numFmtId="0" fontId="7" fillId="0" borderId="5" xfId="0" applyFont="1" applyBorder="1" applyAlignment="1">
      <alignment horizontal="center" vertical="center" wrapText="1"/>
    </xf>
    <xf numFmtId="0" fontId="8" fillId="0" borderId="4" xfId="0" applyFont="1" applyBorder="1" applyAlignment="1">
      <alignment horizontal="center" vertical="center" wrapText="1"/>
    </xf>
    <xf numFmtId="0" fontId="8" fillId="0" borderId="5" xfId="0" applyFont="1" applyBorder="1" applyAlignment="1">
      <alignment horizontal="center" vertical="center"/>
    </xf>
    <xf numFmtId="0" fontId="7" fillId="0" borderId="4" xfId="0" applyFont="1" applyBorder="1" applyAlignment="1">
      <alignment horizontal="center" vertical="center"/>
    </xf>
    <xf numFmtId="0" fontId="7" fillId="0" borderId="5" xfId="0" applyFont="1" applyBorder="1" applyAlignment="1">
      <alignment horizontal="left" vertical="center"/>
    </xf>
    <xf numFmtId="0" fontId="7" fillId="4" borderId="1" xfId="0" applyFont="1" applyFill="1" applyBorder="1" applyAlignment="1">
      <alignment horizontal="center" vertical="center"/>
    </xf>
    <xf numFmtId="0" fontId="7" fillId="4" borderId="1" xfId="0" applyFont="1" applyFill="1" applyBorder="1" applyAlignment="1">
      <alignment vertical="center"/>
    </xf>
    <xf numFmtId="0" fontId="20" fillId="0" borderId="4" xfId="0" applyFont="1" applyBorder="1" applyAlignment="1">
      <alignment horizontal="center" vertical="center"/>
    </xf>
    <xf numFmtId="0" fontId="21" fillId="0" borderId="0" xfId="0" applyFont="1" applyAlignment="1">
      <alignment horizontal="left" vertical="center" wrapText="1" indent="1"/>
    </xf>
    <xf numFmtId="0" fontId="21" fillId="0" borderId="12" xfId="0" applyFont="1" applyBorder="1" applyAlignment="1">
      <alignment horizontal="center" vertical="center"/>
    </xf>
    <xf numFmtId="0" fontId="21" fillId="0" borderId="3" xfId="0" applyFont="1" applyBorder="1" applyAlignment="1">
      <alignment vertical="center" wrapText="1"/>
    </xf>
    <xf numFmtId="0" fontId="7" fillId="0" borderId="7" xfId="0" applyFont="1" applyBorder="1" applyAlignment="1">
      <alignment horizontal="center" vertical="center"/>
    </xf>
    <xf numFmtId="0" fontId="7" fillId="0" borderId="3" xfId="0" applyFont="1" applyBorder="1" applyAlignment="1">
      <alignment vertical="center"/>
    </xf>
    <xf numFmtId="0" fontId="20" fillId="0" borderId="0" xfId="0" applyFont="1" applyAlignment="1">
      <alignment horizontal="center" vertical="center"/>
    </xf>
    <xf numFmtId="0" fontId="7" fillId="4" borderId="8" xfId="0" applyFont="1" applyFill="1" applyBorder="1" applyAlignment="1">
      <alignment horizontal="center" vertical="center"/>
    </xf>
    <xf numFmtId="0" fontId="52" fillId="0" borderId="4" xfId="0" applyFont="1" applyBorder="1" applyAlignment="1">
      <alignment vertical="center"/>
    </xf>
    <xf numFmtId="0" fontId="52" fillId="0" borderId="5" xfId="0" applyFont="1" applyBorder="1" applyAlignment="1">
      <alignment vertical="center"/>
    </xf>
    <xf numFmtId="0" fontId="44" fillId="0" borderId="1" xfId="0" applyFont="1" applyBorder="1" applyAlignment="1">
      <alignment horizontal="center" vertical="center"/>
    </xf>
    <xf numFmtId="0" fontId="45" fillId="0" borderId="1" xfId="0" applyFont="1" applyBorder="1" applyAlignment="1">
      <alignment horizontal="left" vertical="center" wrapText="1"/>
    </xf>
    <xf numFmtId="0" fontId="8" fillId="4" borderId="13" xfId="0" applyFont="1" applyFill="1" applyBorder="1" applyAlignment="1">
      <alignment horizontal="center" vertical="center"/>
    </xf>
    <xf numFmtId="0" fontId="8" fillId="4" borderId="6" xfId="0" applyFont="1" applyFill="1" applyBorder="1" applyAlignment="1">
      <alignment horizontal="center" vertical="center"/>
    </xf>
    <xf numFmtId="0" fontId="8" fillId="4" borderId="14" xfId="0" applyFont="1" applyFill="1" applyBorder="1" applyAlignment="1">
      <alignment horizontal="center" vertical="center"/>
    </xf>
    <xf numFmtId="0" fontId="8" fillId="0" borderId="16" xfId="0" applyFont="1" applyBorder="1" applyAlignment="1">
      <alignment horizontal="center" vertical="center"/>
    </xf>
    <xf numFmtId="0" fontId="8" fillId="0" borderId="0" xfId="0" applyFont="1" applyAlignment="1">
      <alignment horizontal="left"/>
    </xf>
    <xf numFmtId="0" fontId="23" fillId="0" borderId="0" xfId="0" applyFont="1" applyAlignment="1">
      <alignment horizontal="right"/>
    </xf>
    <xf numFmtId="164" fontId="37" fillId="14" borderId="1" xfId="0" applyNumberFormat="1" applyFont="1" applyFill="1" applyBorder="1" applyAlignment="1">
      <alignment horizontal="center" vertical="center" wrapText="1"/>
    </xf>
    <xf numFmtId="0" fontId="23" fillId="0" borderId="0" xfId="0" applyFont="1" applyAlignment="1">
      <alignment horizontal="center"/>
    </xf>
    <xf numFmtId="0" fontId="7" fillId="11" borderId="33" xfId="0" applyFont="1" applyFill="1" applyBorder="1" applyAlignment="1">
      <alignment horizontal="center" vertical="center"/>
    </xf>
    <xf numFmtId="0" fontId="0" fillId="4" borderId="0" xfId="0" applyFill="1" applyAlignment="1">
      <alignment vertical="center" wrapText="1"/>
    </xf>
    <xf numFmtId="0" fontId="0" fillId="0" borderId="0" xfId="0" applyAlignment="1">
      <alignment horizontal="center" vertical="center" wrapText="1"/>
    </xf>
    <xf numFmtId="0" fontId="0" fillId="0" borderId="0" xfId="0" applyAlignment="1">
      <alignment vertical="center" wrapText="1"/>
    </xf>
    <xf numFmtId="0" fontId="1" fillId="0" borderId="0" xfId="0" applyFont="1" applyAlignment="1">
      <alignment horizontal="center" vertical="center"/>
    </xf>
    <xf numFmtId="2" fontId="1" fillId="0" borderId="0" xfId="0" applyNumberFormat="1" applyFont="1" applyAlignment="1">
      <alignment vertical="center"/>
    </xf>
    <xf numFmtId="0" fontId="8" fillId="0" borderId="0" xfId="0" applyFont="1" applyAlignment="1">
      <alignment horizontal="left" vertical="center" wrapText="1" indent="1"/>
    </xf>
    <xf numFmtId="2" fontId="8" fillId="0" borderId="0" xfId="0" applyNumberFormat="1" applyFont="1" applyAlignment="1">
      <alignment horizontal="center" vertical="center"/>
    </xf>
    <xf numFmtId="0" fontId="15" fillId="0" borderId="0" xfId="0" applyFont="1" applyAlignment="1">
      <alignment horizontal="center" vertical="center"/>
    </xf>
    <xf numFmtId="0" fontId="15" fillId="0" borderId="0" xfId="0" applyFont="1" applyAlignment="1">
      <alignment vertical="center" wrapText="1"/>
    </xf>
    <xf numFmtId="0" fontId="92" fillId="0" borderId="1" xfId="0" applyFont="1" applyBorder="1" applyAlignment="1" applyProtection="1">
      <alignment vertical="center" wrapText="1"/>
      <protection locked="0"/>
    </xf>
    <xf numFmtId="0" fontId="92" fillId="0" borderId="0" xfId="0" applyFont="1" applyProtection="1">
      <protection locked="0"/>
    </xf>
    <xf numFmtId="0" fontId="92" fillId="11" borderId="1" xfId="0" applyFont="1" applyFill="1" applyBorder="1" applyProtection="1">
      <protection locked="0"/>
    </xf>
    <xf numFmtId="0" fontId="0" fillId="0" borderId="47" xfId="0" applyBorder="1" applyAlignment="1" applyProtection="1">
      <alignment horizontal="center" vertical="center"/>
      <protection locked="0"/>
    </xf>
    <xf numFmtId="0" fontId="0" fillId="0" borderId="1" xfId="0" applyBorder="1" applyAlignment="1" applyProtection="1">
      <alignment horizontal="center" vertical="center"/>
      <protection locked="0"/>
    </xf>
    <xf numFmtId="0" fontId="0" fillId="0" borderId="11" xfId="0" applyBorder="1" applyAlignment="1" applyProtection="1">
      <alignment horizontal="center" vertical="center"/>
      <protection locked="0"/>
    </xf>
    <xf numFmtId="0" fontId="92" fillId="0" borderId="1" xfId="0" applyFont="1" applyBorder="1" applyProtection="1">
      <protection locked="0"/>
    </xf>
    <xf numFmtId="0" fontId="93" fillId="8" borderId="1" xfId="0" applyFont="1" applyFill="1" applyBorder="1" applyAlignment="1">
      <alignment horizontal="center" vertical="center"/>
    </xf>
    <xf numFmtId="0" fontId="22" fillId="0" borderId="1" xfId="0" applyFont="1" applyBorder="1" applyAlignment="1" applyProtection="1">
      <alignment vertical="center"/>
      <protection locked="0"/>
    </xf>
    <xf numFmtId="0" fontId="20" fillId="22" borderId="1" xfId="0" applyFont="1" applyFill="1" applyBorder="1" applyAlignment="1">
      <alignment horizontal="left" vertical="center"/>
    </xf>
    <xf numFmtId="164" fontId="20" fillId="22" borderId="1" xfId="0" applyNumberFormat="1" applyFont="1" applyFill="1" applyBorder="1" applyAlignment="1">
      <alignment horizontal="center" vertical="center"/>
    </xf>
    <xf numFmtId="164" fontId="20" fillId="11" borderId="1" xfId="0" applyNumberFormat="1" applyFont="1" applyFill="1" applyBorder="1" applyAlignment="1">
      <alignment horizontal="center" vertical="center"/>
    </xf>
    <xf numFmtId="0" fontId="20" fillId="11" borderId="1" xfId="0" applyFont="1" applyFill="1" applyBorder="1" applyAlignment="1">
      <alignment horizontal="left" vertical="center"/>
    </xf>
    <xf numFmtId="0" fontId="20" fillId="11" borderId="6" xfId="0" applyFont="1" applyFill="1" applyBorder="1" applyAlignment="1">
      <alignment horizontal="center" vertical="center"/>
    </xf>
    <xf numFmtId="164" fontId="20" fillId="11" borderId="6" xfId="0" applyNumberFormat="1" applyFont="1" applyFill="1" applyBorder="1" applyAlignment="1">
      <alignment horizontal="center" vertical="center"/>
    </xf>
    <xf numFmtId="0" fontId="21" fillId="11" borderId="1" xfId="0" applyFont="1" applyFill="1" applyBorder="1" applyProtection="1">
      <protection locked="0"/>
    </xf>
    <xf numFmtId="0" fontId="37" fillId="0" borderId="1" xfId="0" applyFont="1" applyBorder="1" applyAlignment="1" applyProtection="1">
      <alignment horizontal="center" vertical="center" wrapText="1"/>
      <protection locked="0"/>
    </xf>
    <xf numFmtId="2" fontId="20" fillId="11" borderId="1" xfId="0" applyNumberFormat="1" applyFont="1" applyFill="1" applyBorder="1" applyAlignment="1">
      <alignment horizontal="center" vertical="center"/>
    </xf>
    <xf numFmtId="0" fontId="94" fillId="31" borderId="41" xfId="0" applyFont="1" applyFill="1" applyBorder="1" applyAlignment="1">
      <alignment horizontal="center" wrapText="1"/>
    </xf>
    <xf numFmtId="0" fontId="94" fillId="31" borderId="41" xfId="0" applyFont="1" applyFill="1" applyBorder="1" applyAlignment="1" applyProtection="1">
      <alignment horizontal="center" wrapText="1"/>
      <protection locked="0"/>
    </xf>
    <xf numFmtId="0" fontId="94" fillId="0" borderId="41" xfId="0" applyFont="1" applyBorder="1" applyAlignment="1">
      <alignment horizontal="center" wrapText="1"/>
    </xf>
    <xf numFmtId="0" fontId="94" fillId="0" borderId="1" xfId="0" applyFont="1" applyBorder="1" applyAlignment="1" applyProtection="1">
      <alignment horizontal="center"/>
      <protection locked="0"/>
    </xf>
    <xf numFmtId="0" fontId="95" fillId="0" borderId="41" xfId="0" applyFont="1" applyBorder="1" applyAlignment="1">
      <alignment horizontal="center" wrapText="1"/>
    </xf>
    <xf numFmtId="0" fontId="94" fillId="0" borderId="41" xfId="0" applyFont="1" applyBorder="1" applyAlignment="1" applyProtection="1">
      <alignment horizontal="center" wrapText="1"/>
      <protection locked="0"/>
    </xf>
    <xf numFmtId="0" fontId="21" fillId="0" borderId="4" xfId="0" applyFont="1" applyBorder="1" applyAlignment="1" applyProtection="1">
      <alignment horizontal="center" vertical="center"/>
      <protection locked="0"/>
    </xf>
    <xf numFmtId="0" fontId="37" fillId="31" borderId="1" xfId="0" applyFont="1" applyFill="1" applyBorder="1" applyAlignment="1">
      <alignment horizontal="center" vertical="center" wrapText="1"/>
    </xf>
    <xf numFmtId="0" fontId="37" fillId="31" borderId="1" xfId="0" applyFont="1" applyFill="1" applyBorder="1" applyAlignment="1" applyProtection="1">
      <alignment horizontal="center" vertical="center" wrapText="1"/>
      <protection locked="0"/>
    </xf>
    <xf numFmtId="0" fontId="37" fillId="0" borderId="1" xfId="0" applyFont="1" applyBorder="1" applyAlignment="1">
      <alignment horizontal="center" vertical="center" wrapText="1"/>
    </xf>
    <xf numFmtId="0" fontId="20" fillId="0" borderId="4" xfId="0" applyFont="1" applyBorder="1" applyAlignment="1" applyProtection="1">
      <alignment horizontal="center" vertical="center"/>
      <protection locked="0"/>
    </xf>
    <xf numFmtId="0" fontId="96" fillId="19" borderId="1" xfId="0" applyFont="1" applyFill="1" applyBorder="1" applyAlignment="1">
      <alignment vertical="center" wrapText="1"/>
    </xf>
    <xf numFmtId="0" fontId="21" fillId="0" borderId="46" xfId="0" applyFont="1" applyBorder="1" applyAlignment="1">
      <alignment vertical="center" wrapText="1"/>
    </xf>
    <xf numFmtId="0" fontId="21" fillId="0" borderId="47" xfId="0" applyFont="1" applyBorder="1" applyAlignment="1">
      <alignment horizontal="center" vertical="center" wrapText="1"/>
    </xf>
    <xf numFmtId="0" fontId="21" fillId="0" borderId="2" xfId="0" applyFont="1" applyBorder="1" applyAlignment="1">
      <alignment vertical="center" wrapText="1"/>
    </xf>
    <xf numFmtId="0" fontId="37" fillId="4" borderId="1" xfId="0" applyFont="1" applyFill="1" applyBorder="1" applyAlignment="1">
      <alignment horizontal="center" vertical="center" wrapText="1"/>
    </xf>
    <xf numFmtId="0" fontId="21" fillId="0" borderId="11" xfId="0" applyFont="1" applyBorder="1" applyAlignment="1">
      <alignment vertical="center" wrapText="1"/>
    </xf>
    <xf numFmtId="0" fontId="37" fillId="4" borderId="11" xfId="0" applyFont="1" applyFill="1" applyBorder="1" applyAlignment="1">
      <alignment horizontal="center" vertical="center" wrapText="1"/>
    </xf>
    <xf numFmtId="167" fontId="38" fillId="9" borderId="9" xfId="0" applyNumberFormat="1" applyFont="1" applyFill="1" applyBorder="1" applyAlignment="1">
      <alignment horizontal="center" vertical="center" wrapText="1"/>
    </xf>
    <xf numFmtId="167" fontId="20" fillId="9" borderId="1" xfId="0" applyNumberFormat="1" applyFont="1" applyFill="1" applyBorder="1" applyAlignment="1">
      <alignment horizontal="center" vertical="center" wrapText="1"/>
    </xf>
    <xf numFmtId="167" fontId="7" fillId="3" borderId="11" xfId="0" applyNumberFormat="1" applyFont="1" applyFill="1" applyBorder="1" applyAlignment="1">
      <alignment horizontal="center" vertical="center" wrapText="1"/>
    </xf>
    <xf numFmtId="0" fontId="1" fillId="12" borderId="1" xfId="0" applyFont="1" applyFill="1" applyBorder="1" applyAlignment="1">
      <alignment horizontal="left"/>
    </xf>
    <xf numFmtId="167" fontId="20" fillId="9" borderId="2" xfId="0" applyNumberFormat="1" applyFont="1" applyFill="1" applyBorder="1" applyAlignment="1">
      <alignment horizontal="center" vertical="center" wrapText="1"/>
    </xf>
    <xf numFmtId="2" fontId="52" fillId="0" borderId="1" xfId="0" applyNumberFormat="1" applyFont="1" applyBorder="1" applyAlignment="1">
      <alignment horizontal="center" vertical="center"/>
    </xf>
    <xf numFmtId="0" fontId="8" fillId="4" borderId="6" xfId="0" applyFont="1" applyFill="1" applyBorder="1" applyAlignment="1">
      <alignment horizontal="center" vertical="center" wrapText="1"/>
    </xf>
    <xf numFmtId="0" fontId="8" fillId="0" borderId="5" xfId="0" applyFont="1" applyBorder="1" applyAlignment="1">
      <alignment horizontal="center" vertical="center" wrapText="1"/>
    </xf>
    <xf numFmtId="0" fontId="8" fillId="0" borderId="18" xfId="0" applyFont="1" applyBorder="1" applyAlignment="1">
      <alignment horizontal="left" vertical="center" wrapText="1"/>
    </xf>
    <xf numFmtId="0" fontId="46" fillId="19" borderId="3" xfId="0" applyFont="1" applyFill="1" applyBorder="1" applyAlignment="1">
      <alignment horizontal="left" vertical="center"/>
    </xf>
    <xf numFmtId="0" fontId="8" fillId="0" borderId="49" xfId="0" applyFont="1" applyBorder="1" applyAlignment="1">
      <alignment horizontal="left" vertical="center" wrapText="1"/>
    </xf>
    <xf numFmtId="0" fontId="20" fillId="4" borderId="16" xfId="0" applyFont="1" applyFill="1" applyBorder="1" applyAlignment="1">
      <alignment horizontal="center" vertical="center" wrapText="1"/>
    </xf>
    <xf numFmtId="0" fontId="20" fillId="3" borderId="15" xfId="0" applyFont="1" applyFill="1" applyBorder="1" applyAlignment="1">
      <alignment horizontal="center" vertical="center" wrapText="1"/>
    </xf>
    <xf numFmtId="0" fontId="7" fillId="3" borderId="15" xfId="0" applyFont="1" applyFill="1" applyBorder="1" applyAlignment="1">
      <alignment vertical="center" wrapText="1"/>
    </xf>
    <xf numFmtId="0" fontId="7" fillId="3" borderId="50" xfId="0" applyFont="1" applyFill="1" applyBorder="1" applyAlignment="1">
      <alignment horizontal="left" vertical="center" wrapText="1"/>
    </xf>
    <xf numFmtId="0" fontId="7" fillId="3" borderId="50" xfId="0" applyFont="1" applyFill="1" applyBorder="1" applyAlignment="1">
      <alignment horizontal="center" vertical="center" wrapText="1"/>
    </xf>
    <xf numFmtId="167" fontId="7" fillId="3" borderId="50" xfId="0" applyNumberFormat="1" applyFont="1" applyFill="1" applyBorder="1" applyAlignment="1">
      <alignment horizontal="center" vertical="center" wrapText="1"/>
    </xf>
    <xf numFmtId="167" fontId="7" fillId="3" borderId="51" xfId="0" applyNumberFormat="1" applyFont="1" applyFill="1" applyBorder="1" applyAlignment="1">
      <alignment horizontal="center" vertical="center" wrapText="1"/>
    </xf>
    <xf numFmtId="0" fontId="20" fillId="9" borderId="1" xfId="0" applyFont="1" applyFill="1" applyBorder="1" applyAlignment="1">
      <alignment horizontal="left" vertical="center" wrapText="1"/>
    </xf>
    <xf numFmtId="2" fontId="20" fillId="9" borderId="2" xfId="0" applyNumberFormat="1" applyFont="1" applyFill="1" applyBorder="1" applyAlignment="1">
      <alignment horizontal="center" vertical="center" wrapText="1"/>
    </xf>
    <xf numFmtId="0" fontId="97" fillId="8" borderId="1" xfId="0" applyFont="1" applyFill="1" applyBorder="1" applyAlignment="1">
      <alignment horizontal="center" vertical="center"/>
    </xf>
    <xf numFmtId="0" fontId="32" fillId="8" borderId="1" xfId="0" applyFont="1" applyFill="1" applyBorder="1" applyAlignment="1">
      <alignment horizontal="center" vertical="center" wrapText="1"/>
    </xf>
    <xf numFmtId="1" fontId="98" fillId="8" borderId="1" xfId="0" applyNumberFormat="1" applyFont="1" applyFill="1" applyBorder="1" applyAlignment="1">
      <alignment horizontal="center" vertical="center"/>
    </xf>
    <xf numFmtId="0" fontId="51" fillId="18" borderId="1" xfId="0" applyFont="1" applyFill="1" applyBorder="1" applyAlignment="1">
      <alignment horizontal="center" vertical="center"/>
    </xf>
    <xf numFmtId="0" fontId="51" fillId="18" borderId="1" xfId="0" applyFont="1" applyFill="1" applyBorder="1" applyAlignment="1">
      <alignment horizontal="left" vertical="center" wrapText="1"/>
    </xf>
    <xf numFmtId="2" fontId="51" fillId="18" borderId="1" xfId="0" applyNumberFormat="1" applyFont="1" applyFill="1" applyBorder="1" applyAlignment="1">
      <alignment horizontal="center" vertical="center"/>
    </xf>
    <xf numFmtId="0" fontId="37" fillId="0" borderId="3" xfId="0" quotePrefix="1" applyFont="1" applyBorder="1" applyAlignment="1">
      <alignment vertical="center" wrapText="1"/>
    </xf>
    <xf numFmtId="0" fontId="37" fillId="0" borderId="1" xfId="0" applyFont="1" applyBorder="1" applyAlignment="1">
      <alignment vertical="center" wrapText="1"/>
    </xf>
    <xf numFmtId="0" fontId="37" fillId="0" borderId="3" xfId="0" applyFont="1" applyBorder="1" applyAlignment="1">
      <alignment vertical="center" wrapText="1"/>
    </xf>
    <xf numFmtId="165" fontId="1" fillId="0" borderId="1" xfId="0" applyNumberFormat="1" applyFont="1" applyBorder="1" applyProtection="1">
      <protection locked="0"/>
    </xf>
    <xf numFmtId="1" fontId="0" fillId="0" borderId="1" xfId="0" applyNumberFormat="1" applyBorder="1" applyProtection="1">
      <protection locked="0"/>
    </xf>
    <xf numFmtId="1" fontId="0" fillId="0" borderId="1" xfId="0" applyNumberFormat="1" applyBorder="1" applyAlignment="1" applyProtection="1">
      <alignment horizontal="center"/>
      <protection locked="0"/>
    </xf>
    <xf numFmtId="164" fontId="8" fillId="0" borderId="1" xfId="0" applyNumberFormat="1" applyFont="1" applyBorder="1" applyAlignment="1" applyProtection="1">
      <alignment horizontal="center" vertical="center" wrapText="1"/>
      <protection locked="0"/>
    </xf>
    <xf numFmtId="164" fontId="11" fillId="0" borderId="41" xfId="0" applyNumberFormat="1" applyFont="1" applyBorder="1" applyAlignment="1" applyProtection="1">
      <alignment horizontal="center" vertical="center"/>
      <protection locked="0"/>
    </xf>
    <xf numFmtId="0" fontId="64" fillId="0" borderId="1" xfId="0" applyFont="1" applyBorder="1" applyAlignment="1">
      <alignment horizontal="left" vertical="top" wrapText="1"/>
    </xf>
    <xf numFmtId="0" fontId="64" fillId="0" borderId="2" xfId="0" applyFont="1" applyBorder="1" applyAlignment="1">
      <alignment horizontal="center" vertical="top" wrapText="1"/>
    </xf>
    <xf numFmtId="0" fontId="64" fillId="0" borderId="39" xfId="0" applyFont="1" applyBorder="1" applyAlignment="1">
      <alignment horizontal="center" vertical="top" wrapText="1"/>
    </xf>
    <xf numFmtId="0" fontId="64" fillId="0" borderId="3" xfId="0" applyFont="1" applyBorder="1" applyAlignment="1">
      <alignment horizontal="center" vertical="top" wrapText="1"/>
    </xf>
    <xf numFmtId="0" fontId="83" fillId="19" borderId="1" xfId="0" applyFont="1" applyFill="1" applyBorder="1" applyAlignment="1">
      <alignment horizontal="left" vertical="center" wrapText="1"/>
    </xf>
    <xf numFmtId="0" fontId="88" fillId="30" borderId="1" xfId="0" applyFont="1" applyFill="1" applyBorder="1" applyAlignment="1">
      <alignment horizontal="center" vertical="center" wrapText="1"/>
    </xf>
    <xf numFmtId="0" fontId="1" fillId="7" borderId="1" xfId="0" applyFont="1" applyFill="1" applyBorder="1" applyAlignment="1">
      <alignment horizontal="center" vertical="center" wrapText="1"/>
    </xf>
    <xf numFmtId="0" fontId="1" fillId="7" borderId="4" xfId="0" applyFont="1" applyFill="1" applyBorder="1" applyAlignment="1">
      <alignment horizontal="center" vertical="center" wrapText="1"/>
    </xf>
    <xf numFmtId="0" fontId="1" fillId="7" borderId="5" xfId="0" applyFont="1" applyFill="1" applyBorder="1" applyAlignment="1">
      <alignment horizontal="center" vertical="center" wrapText="1"/>
    </xf>
    <xf numFmtId="0" fontId="1" fillId="7" borderId="6" xfId="0" applyFont="1" applyFill="1" applyBorder="1" applyAlignment="1">
      <alignment horizontal="center" vertical="center" wrapText="1"/>
    </xf>
    <xf numFmtId="0" fontId="64" fillId="0" borderId="2" xfId="0" applyFont="1" applyBorder="1" applyAlignment="1">
      <alignment horizontal="left" vertical="top" wrapText="1"/>
    </xf>
    <xf numFmtId="0" fontId="64" fillId="0" borderId="39" xfId="0" applyFont="1" applyBorder="1" applyAlignment="1">
      <alignment horizontal="left" vertical="top" wrapText="1"/>
    </xf>
    <xf numFmtId="0" fontId="64" fillId="0" borderId="3" xfId="0" applyFont="1" applyBorder="1" applyAlignment="1">
      <alignment horizontal="left" vertical="top" wrapText="1"/>
    </xf>
    <xf numFmtId="0" fontId="7" fillId="10" borderId="1" xfId="0" applyFont="1" applyFill="1" applyBorder="1" applyAlignment="1">
      <alignment horizontal="left" vertical="center"/>
    </xf>
    <xf numFmtId="0" fontId="8" fillId="0" borderId="4" xfId="0" applyFont="1" applyBorder="1" applyAlignment="1" applyProtection="1">
      <alignment horizontal="center" vertical="center"/>
      <protection locked="0"/>
    </xf>
    <xf numFmtId="0" fontId="8" fillId="0" borderId="5" xfId="0" applyFont="1" applyBorder="1" applyAlignment="1" applyProtection="1">
      <alignment horizontal="center" vertical="center"/>
      <protection locked="0"/>
    </xf>
    <xf numFmtId="0" fontId="8" fillId="0" borderId="20" xfId="0" applyFont="1" applyBorder="1" applyAlignment="1" applyProtection="1">
      <alignment horizontal="center" vertical="center"/>
      <protection locked="0"/>
    </xf>
    <xf numFmtId="0" fontId="8" fillId="0" borderId="0" xfId="0" applyFont="1" applyAlignment="1" applyProtection="1">
      <alignment horizontal="center" vertical="center"/>
      <protection locked="0"/>
    </xf>
    <xf numFmtId="0" fontId="8" fillId="0" borderId="6" xfId="0" applyFont="1" applyBorder="1" applyAlignment="1" applyProtection="1">
      <alignment horizontal="center" vertical="center"/>
      <protection locked="0"/>
    </xf>
    <xf numFmtId="0" fontId="8" fillId="0" borderId="19" xfId="0" applyFont="1" applyBorder="1" applyAlignment="1" applyProtection="1">
      <alignment horizontal="center" vertical="center"/>
      <protection locked="0"/>
    </xf>
    <xf numFmtId="0" fontId="8" fillId="0" borderId="34" xfId="0" applyFont="1" applyBorder="1" applyAlignment="1" applyProtection="1">
      <alignment horizontal="center" vertical="center"/>
      <protection locked="0"/>
    </xf>
    <xf numFmtId="0" fontId="7" fillId="10" borderId="8" xfId="0" applyFont="1" applyFill="1" applyBorder="1" applyAlignment="1">
      <alignment horizontal="center" vertical="center" wrapText="1"/>
    </xf>
    <xf numFmtId="0" fontId="7" fillId="10" borderId="10" xfId="0" applyFont="1" applyFill="1" applyBorder="1" applyAlignment="1">
      <alignment horizontal="center" vertical="center" wrapText="1"/>
    </xf>
    <xf numFmtId="0" fontId="8" fillId="0" borderId="11" xfId="0" applyFont="1" applyBorder="1" applyAlignment="1" applyProtection="1">
      <alignment horizontal="center" vertical="center"/>
      <protection locked="0"/>
    </xf>
    <xf numFmtId="0" fontId="9" fillId="0" borderId="11" xfId="1" applyFont="1" applyBorder="1" applyAlignment="1" applyProtection="1">
      <alignment horizontal="center" vertical="center"/>
      <protection locked="0"/>
    </xf>
    <xf numFmtId="0" fontId="8" fillId="10" borderId="8" xfId="0" applyFont="1" applyFill="1" applyBorder="1" applyAlignment="1">
      <alignment horizontal="center" vertical="center" wrapText="1"/>
    </xf>
    <xf numFmtId="0" fontId="2" fillId="0" borderId="4" xfId="1" applyBorder="1" applyAlignment="1" applyProtection="1">
      <alignment horizontal="center" vertical="center"/>
      <protection locked="0"/>
    </xf>
    <xf numFmtId="0" fontId="5" fillId="0" borderId="5" xfId="0" applyFont="1" applyBorder="1" applyAlignment="1" applyProtection="1">
      <alignment horizontal="center" vertical="center"/>
      <protection locked="0"/>
    </xf>
    <xf numFmtId="0" fontId="5" fillId="0" borderId="6" xfId="0" applyFont="1" applyBorder="1" applyAlignment="1" applyProtection="1">
      <alignment horizontal="center" vertical="center"/>
      <protection locked="0"/>
    </xf>
    <xf numFmtId="0" fontId="5" fillId="0" borderId="4" xfId="0" applyFont="1" applyBorder="1" applyAlignment="1" applyProtection="1">
      <alignment horizontal="center" vertical="center"/>
      <protection locked="0"/>
    </xf>
    <xf numFmtId="0" fontId="65" fillId="25" borderId="7" xfId="0" applyFont="1" applyFill="1" applyBorder="1" applyAlignment="1">
      <alignment horizontal="center" vertical="center"/>
    </xf>
    <xf numFmtId="0" fontId="7" fillId="0" borderId="4" xfId="0" applyFont="1" applyBorder="1" applyAlignment="1" applyProtection="1">
      <alignment horizontal="center" vertical="center" wrapText="1"/>
      <protection locked="0"/>
    </xf>
    <xf numFmtId="0" fontId="7" fillId="0" borderId="5" xfId="0" applyFont="1" applyBorder="1" applyAlignment="1" applyProtection="1">
      <alignment horizontal="center" vertical="center" wrapText="1"/>
      <protection locked="0"/>
    </xf>
    <xf numFmtId="0" fontId="7" fillId="0" borderId="4" xfId="0" applyFont="1" applyBorder="1" applyAlignment="1" applyProtection="1">
      <alignment horizontal="center" vertical="center"/>
      <protection locked="0"/>
    </xf>
    <xf numFmtId="0" fontId="7" fillId="0" borderId="5" xfId="0" applyFont="1" applyBorder="1" applyAlignment="1" applyProtection="1">
      <alignment horizontal="center" vertical="center"/>
      <protection locked="0"/>
    </xf>
    <xf numFmtId="0" fontId="7" fillId="0" borderId="6" xfId="0" applyFont="1" applyBorder="1" applyAlignment="1" applyProtection="1">
      <alignment horizontal="center" vertical="center"/>
      <protection locked="0"/>
    </xf>
    <xf numFmtId="0" fontId="5" fillId="0" borderId="4" xfId="0" quotePrefix="1" applyFont="1" applyBorder="1" applyAlignment="1" applyProtection="1">
      <alignment horizontal="center" vertical="center"/>
      <protection locked="0"/>
    </xf>
    <xf numFmtId="0" fontId="7" fillId="10" borderId="4" xfId="0" applyFont="1" applyFill="1" applyBorder="1" applyAlignment="1">
      <alignment horizontal="left" vertical="center"/>
    </xf>
    <xf numFmtId="0" fontId="7" fillId="10" borderId="5" xfId="0" applyFont="1" applyFill="1" applyBorder="1" applyAlignment="1">
      <alignment horizontal="left" vertical="center"/>
    </xf>
    <xf numFmtId="0" fontId="7" fillId="0" borderId="1" xfId="0" applyFont="1" applyBorder="1" applyAlignment="1" applyProtection="1">
      <alignment horizontal="center" vertical="center"/>
      <protection locked="0"/>
    </xf>
    <xf numFmtId="0" fontId="7" fillId="0" borderId="5" xfId="0" applyFont="1" applyBorder="1" applyAlignment="1">
      <alignment horizontal="center" vertical="center"/>
    </xf>
    <xf numFmtId="0" fontId="6" fillId="0" borderId="13"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90" fillId="0" borderId="0" xfId="0" applyFont="1" applyAlignment="1">
      <alignment horizontal="left" vertical="center" wrapText="1"/>
    </xf>
    <xf numFmtId="0" fontId="73" fillId="0" borderId="1" xfId="0" applyFont="1" applyBorder="1" applyAlignment="1">
      <alignment horizontal="center" vertical="center" wrapText="1"/>
    </xf>
    <xf numFmtId="0" fontId="73" fillId="0" borderId="1" xfId="0" applyFont="1" applyBorder="1" applyAlignment="1">
      <alignment horizontal="center" vertical="center"/>
    </xf>
    <xf numFmtId="0" fontId="74" fillId="10" borderId="1" xfId="0" applyFont="1" applyFill="1" applyBorder="1" applyAlignment="1">
      <alignment vertical="center" wrapText="1"/>
    </xf>
    <xf numFmtId="0" fontId="73" fillId="10" borderId="1" xfId="0" applyFont="1" applyFill="1" applyBorder="1" applyAlignment="1">
      <alignment horizontal="center" vertical="center" wrapText="1"/>
    </xf>
    <xf numFmtId="0" fontId="73" fillId="0" borderId="1" xfId="0" applyFont="1" applyBorder="1" applyAlignment="1">
      <alignment vertical="center" wrapText="1"/>
    </xf>
    <xf numFmtId="0" fontId="73" fillId="0" borderId="2" xfId="0" applyFont="1" applyBorder="1" applyAlignment="1">
      <alignment horizontal="center" vertical="center"/>
    </xf>
    <xf numFmtId="0" fontId="73" fillId="0" borderId="39" xfId="0" applyFont="1" applyBorder="1" applyAlignment="1">
      <alignment horizontal="center" vertical="center"/>
    </xf>
    <xf numFmtId="0" fontId="73" fillId="0" borderId="3" xfId="0" applyFont="1" applyBorder="1" applyAlignment="1">
      <alignment horizontal="center" vertical="center"/>
    </xf>
    <xf numFmtId="0" fontId="73" fillId="0" borderId="4" xfId="0" applyFont="1" applyBorder="1" applyAlignment="1">
      <alignment horizontal="center" vertical="center" wrapText="1"/>
    </xf>
    <xf numFmtId="0" fontId="73" fillId="0" borderId="5" xfId="0" applyFont="1" applyBorder="1" applyAlignment="1">
      <alignment horizontal="center" vertical="center" wrapText="1"/>
    </xf>
    <xf numFmtId="0" fontId="73" fillId="0" borderId="6" xfId="0" applyFont="1" applyBorder="1" applyAlignment="1">
      <alignment horizontal="center" vertical="center" wrapText="1"/>
    </xf>
    <xf numFmtId="0" fontId="74" fillId="10" borderId="2" xfId="0" applyFont="1" applyFill="1" applyBorder="1" applyAlignment="1">
      <alignment horizontal="center" vertical="center"/>
    </xf>
    <xf numFmtId="0" fontId="74" fillId="10" borderId="3" xfId="0" applyFont="1" applyFill="1" applyBorder="1" applyAlignment="1">
      <alignment horizontal="center" vertical="center"/>
    </xf>
    <xf numFmtId="0" fontId="74" fillId="10" borderId="2" xfId="0" applyFont="1" applyFill="1" applyBorder="1" applyAlignment="1">
      <alignment horizontal="left" vertical="center" wrapText="1"/>
    </xf>
    <xf numFmtId="0" fontId="74" fillId="10" borderId="3" xfId="0" applyFont="1" applyFill="1" applyBorder="1" applyAlignment="1">
      <alignment horizontal="left" vertical="center" wrapText="1"/>
    </xf>
    <xf numFmtId="0" fontId="74" fillId="28" borderId="2" xfId="0" applyFont="1" applyFill="1" applyBorder="1" applyAlignment="1">
      <alignment horizontal="center" vertical="center" wrapText="1"/>
    </xf>
    <xf numFmtId="0" fontId="74" fillId="28" borderId="3" xfId="0" applyFont="1" applyFill="1" applyBorder="1" applyAlignment="1">
      <alignment horizontal="center" vertical="center" wrapText="1"/>
    </xf>
    <xf numFmtId="0" fontId="72" fillId="28" borderId="4" xfId="0" applyFont="1" applyFill="1" applyBorder="1" applyAlignment="1">
      <alignment horizontal="left" vertical="center" wrapText="1"/>
    </xf>
    <xf numFmtId="0" fontId="72" fillId="28" borderId="5" xfId="0" applyFont="1" applyFill="1" applyBorder="1" applyAlignment="1">
      <alignment horizontal="left" vertical="center" wrapText="1"/>
    </xf>
    <xf numFmtId="0" fontId="72" fillId="28" borderId="6" xfId="0" applyFont="1" applyFill="1" applyBorder="1" applyAlignment="1">
      <alignment horizontal="left" vertical="center" wrapText="1"/>
    </xf>
    <xf numFmtId="0" fontId="74" fillId="10" borderId="4" xfId="0" applyFont="1" applyFill="1" applyBorder="1" applyAlignment="1">
      <alignment horizontal="left" vertical="center" wrapText="1"/>
    </xf>
    <xf numFmtId="0" fontId="74" fillId="10" borderId="5" xfId="0" applyFont="1" applyFill="1" applyBorder="1" applyAlignment="1">
      <alignment horizontal="left" vertical="center" wrapText="1"/>
    </xf>
    <xf numFmtId="0" fontId="74" fillId="10" borderId="6" xfId="0" applyFont="1" applyFill="1" applyBorder="1" applyAlignment="1">
      <alignment horizontal="left" vertical="center" wrapText="1"/>
    </xf>
    <xf numFmtId="0" fontId="72" fillId="10" borderId="1" xfId="0" applyFont="1" applyFill="1" applyBorder="1" applyAlignment="1">
      <alignment horizontal="justify" vertical="center" wrapText="1"/>
    </xf>
    <xf numFmtId="0" fontId="72" fillId="0" borderId="1" xfId="0" applyFont="1" applyBorder="1" applyAlignment="1">
      <alignment vertical="center" wrapText="1"/>
    </xf>
    <xf numFmtId="0" fontId="72" fillId="28" borderId="1" xfId="0" applyFont="1" applyFill="1" applyBorder="1" applyAlignment="1">
      <alignment vertical="center" wrapText="1"/>
    </xf>
    <xf numFmtId="0" fontId="72" fillId="0" borderId="1" xfId="0" applyFont="1" applyBorder="1" applyAlignment="1">
      <alignment horizontal="center" vertical="center" wrapText="1"/>
    </xf>
    <xf numFmtId="0" fontId="72" fillId="28" borderId="4" xfId="0" applyFont="1" applyFill="1" applyBorder="1" applyAlignment="1">
      <alignment horizontal="center" vertical="center"/>
    </xf>
    <xf numFmtId="0" fontId="72" fillId="28" borderId="5" xfId="0" applyFont="1" applyFill="1" applyBorder="1" applyAlignment="1">
      <alignment horizontal="center" vertical="center"/>
    </xf>
    <xf numFmtId="0" fontId="72" fillId="28" borderId="6" xfId="0" applyFont="1" applyFill="1" applyBorder="1" applyAlignment="1">
      <alignment horizontal="center" vertical="center"/>
    </xf>
    <xf numFmtId="0" fontId="73" fillId="0" borderId="4" xfId="0" applyFont="1" applyBorder="1" applyAlignment="1">
      <alignment horizontal="center" vertical="center"/>
    </xf>
    <xf numFmtId="0" fontId="73" fillId="0" borderId="5" xfId="0" applyFont="1" applyBorder="1" applyAlignment="1">
      <alignment horizontal="center" vertical="center"/>
    </xf>
    <xf numFmtId="0" fontId="73" fillId="0" borderId="6" xfId="0" applyFont="1" applyBorder="1" applyAlignment="1">
      <alignment horizontal="center" vertical="center"/>
    </xf>
    <xf numFmtId="0" fontId="8" fillId="0" borderId="20" xfId="0" applyFont="1" applyBorder="1" applyAlignment="1" applyProtection="1">
      <alignment horizontal="center" wrapText="1"/>
      <protection locked="0"/>
    </xf>
    <xf numFmtId="0" fontId="8" fillId="0" borderId="20" xfId="0" applyFont="1" applyBorder="1" applyAlignment="1" applyProtection="1">
      <alignment horizontal="center" vertical="top" wrapText="1"/>
      <protection locked="0"/>
    </xf>
    <xf numFmtId="0" fontId="20" fillId="10" borderId="6" xfId="0" applyFont="1" applyFill="1" applyBorder="1" applyAlignment="1">
      <alignment horizontal="center" vertical="center"/>
    </xf>
    <xf numFmtId="0" fontId="20" fillId="10" borderId="1" xfId="0" applyFont="1" applyFill="1" applyBorder="1" applyAlignment="1">
      <alignment horizontal="center" vertical="center"/>
    </xf>
    <xf numFmtId="0" fontId="1" fillId="0" borderId="0" xfId="0" applyFont="1" applyAlignment="1">
      <alignment horizontal="left" vertical="center"/>
    </xf>
    <xf numFmtId="0" fontId="66" fillId="25" borderId="7" xfId="0" applyFont="1" applyFill="1" applyBorder="1" applyAlignment="1">
      <alignment horizontal="center" vertical="center"/>
    </xf>
    <xf numFmtId="0" fontId="76" fillId="4" borderId="13" xfId="0" applyFont="1" applyFill="1" applyBorder="1" applyAlignment="1">
      <alignment horizontal="left" vertical="center" wrapText="1"/>
    </xf>
    <xf numFmtId="0" fontId="76" fillId="4" borderId="5" xfId="0" applyFont="1" applyFill="1" applyBorder="1" applyAlignment="1">
      <alignment horizontal="left" vertical="center" wrapText="1"/>
    </xf>
    <xf numFmtId="0" fontId="76" fillId="4" borderId="6" xfId="0" applyFont="1" applyFill="1" applyBorder="1" applyAlignment="1">
      <alignment horizontal="left" vertical="center" wrapText="1"/>
    </xf>
    <xf numFmtId="0" fontId="7" fillId="19" borderId="1" xfId="0" applyFont="1" applyFill="1" applyBorder="1" applyAlignment="1">
      <alignment horizontal="left" vertical="center" wrapText="1"/>
    </xf>
    <xf numFmtId="0" fontId="7" fillId="0" borderId="8" xfId="0" applyFont="1" applyBorder="1" applyAlignment="1">
      <alignment horizontal="center" vertical="center"/>
    </xf>
    <xf numFmtId="0" fontId="7" fillId="0" borderId="1" xfId="0" applyFont="1" applyBorder="1" applyAlignment="1">
      <alignment horizontal="center" vertical="center"/>
    </xf>
    <xf numFmtId="0" fontId="7" fillId="0" borderId="4" xfId="0" applyFont="1" applyBorder="1" applyAlignment="1">
      <alignment horizontal="center" vertical="center"/>
    </xf>
    <xf numFmtId="0" fontId="7" fillId="0" borderId="6" xfId="0" applyFont="1" applyBorder="1" applyAlignment="1">
      <alignment horizontal="center" vertical="center"/>
    </xf>
    <xf numFmtId="0" fontId="15" fillId="19" borderId="4" xfId="0" applyFont="1" applyFill="1" applyBorder="1" applyAlignment="1">
      <alignment horizontal="center" vertical="center" wrapText="1"/>
    </xf>
    <xf numFmtId="0" fontId="15" fillId="19" borderId="5" xfId="0" applyFont="1" applyFill="1" applyBorder="1" applyAlignment="1">
      <alignment horizontal="center" vertical="center" wrapText="1"/>
    </xf>
    <xf numFmtId="0" fontId="15" fillId="19" borderId="6" xfId="0" applyFont="1" applyFill="1" applyBorder="1" applyAlignment="1">
      <alignment horizontal="center" vertical="center" wrapText="1"/>
    </xf>
    <xf numFmtId="0" fontId="1" fillId="0" borderId="0" xfId="0" applyFont="1" applyAlignment="1">
      <alignment horizontal="left" vertical="center" wrapText="1"/>
    </xf>
    <xf numFmtId="0" fontId="1" fillId="0" borderId="0" xfId="0" applyFont="1" applyAlignment="1">
      <alignment horizontal="right" vertical="center"/>
    </xf>
    <xf numFmtId="0" fontId="6" fillId="0" borderId="1" xfId="0" applyFont="1" applyBorder="1" applyAlignment="1">
      <alignment horizontal="center" vertical="center"/>
    </xf>
    <xf numFmtId="0" fontId="28" fillId="4" borderId="1" xfId="0" applyFont="1" applyFill="1" applyBorder="1" applyAlignment="1">
      <alignment horizontal="left" vertical="center" wrapText="1"/>
    </xf>
    <xf numFmtId="0" fontId="33" fillId="4" borderId="1" xfId="0" applyFont="1" applyFill="1" applyBorder="1" applyAlignment="1">
      <alignment horizontal="left" vertical="center" wrapText="1"/>
    </xf>
    <xf numFmtId="0" fontId="26" fillId="4" borderId="1" xfId="0" applyFont="1" applyFill="1" applyBorder="1"/>
    <xf numFmtId="0" fontId="67" fillId="25" borderId="1" xfId="0" applyFont="1" applyFill="1" applyBorder="1" applyAlignment="1">
      <alignment horizontal="center" vertical="center"/>
    </xf>
    <xf numFmtId="0" fontId="68" fillId="25" borderId="1" xfId="0" applyFont="1" applyFill="1" applyBorder="1" applyAlignment="1">
      <alignment horizontal="center" vertical="center"/>
    </xf>
    <xf numFmtId="0" fontId="25" fillId="0" borderId="1" xfId="0" applyFont="1" applyBorder="1" applyAlignment="1">
      <alignment horizontal="center" vertical="center"/>
    </xf>
    <xf numFmtId="0" fontId="25" fillId="0" borderId="1" xfId="0" applyFont="1" applyBorder="1" applyAlignment="1">
      <alignment horizontal="center" vertical="center" wrapText="1"/>
    </xf>
    <xf numFmtId="0" fontId="70" fillId="4" borderId="4" xfId="0" applyFont="1" applyFill="1" applyBorder="1" applyAlignment="1">
      <alignment horizontal="center" vertical="center"/>
    </xf>
    <xf numFmtId="0" fontId="70" fillId="4" borderId="6" xfId="0" applyFont="1" applyFill="1" applyBorder="1" applyAlignment="1">
      <alignment horizontal="center" vertical="center"/>
    </xf>
    <xf numFmtId="0" fontId="69" fillId="4" borderId="4" xfId="0" applyFont="1" applyFill="1" applyBorder="1" applyAlignment="1">
      <alignment horizontal="center" vertical="center"/>
    </xf>
    <xf numFmtId="0" fontId="69" fillId="4" borderId="5" xfId="0" applyFont="1" applyFill="1" applyBorder="1" applyAlignment="1">
      <alignment horizontal="center" vertical="center"/>
    </xf>
    <xf numFmtId="0" fontId="69" fillId="4" borderId="6" xfId="0" applyFont="1" applyFill="1" applyBorder="1" applyAlignment="1">
      <alignment horizontal="center" vertical="center"/>
    </xf>
    <xf numFmtId="0" fontId="0" fillId="12" borderId="4" xfId="0" applyFill="1" applyBorder="1" applyAlignment="1">
      <alignment horizontal="center"/>
    </xf>
    <xf numFmtId="0" fontId="0" fillId="12" borderId="5" xfId="0" applyFill="1" applyBorder="1" applyAlignment="1">
      <alignment horizontal="center"/>
    </xf>
    <xf numFmtId="0" fontId="0" fillId="12" borderId="6" xfId="0" applyFill="1" applyBorder="1" applyAlignment="1">
      <alignment horizontal="center"/>
    </xf>
    <xf numFmtId="0" fontId="36" fillId="5" borderId="24" xfId="0" applyFont="1" applyFill="1" applyBorder="1" applyAlignment="1">
      <alignment horizontal="center" vertical="center"/>
    </xf>
    <xf numFmtId="0" fontId="36" fillId="5" borderId="26" xfId="0" applyFont="1" applyFill="1" applyBorder="1" applyAlignment="1">
      <alignment horizontal="center" vertical="center"/>
    </xf>
    <xf numFmtId="0" fontId="1" fillId="0" borderId="1" xfId="0" applyFont="1" applyBorder="1" applyAlignment="1">
      <alignment horizontal="center" vertical="center"/>
    </xf>
    <xf numFmtId="0" fontId="35" fillId="0" borderId="4" xfId="0" applyFont="1" applyBorder="1" applyAlignment="1">
      <alignment horizontal="center" vertical="center"/>
    </xf>
    <xf numFmtId="0" fontId="35" fillId="0" borderId="5" xfId="0" applyFont="1" applyBorder="1" applyAlignment="1">
      <alignment horizontal="center" vertical="center"/>
    </xf>
    <xf numFmtId="0" fontId="0" fillId="0" borderId="5" xfId="0" applyBorder="1" applyAlignment="1">
      <alignment horizontal="center" vertical="top"/>
    </xf>
    <xf numFmtId="0" fontId="0" fillId="0" borderId="6" xfId="0" applyBorder="1" applyAlignment="1">
      <alignment horizontal="center" vertical="top"/>
    </xf>
    <xf numFmtId="0" fontId="0" fillId="0" borderId="4" xfId="0" applyBorder="1" applyAlignment="1">
      <alignment horizontal="center" vertical="top"/>
    </xf>
    <xf numFmtId="0" fontId="1" fillId="12" borderId="2" xfId="0" applyFont="1" applyFill="1" applyBorder="1" applyAlignment="1">
      <alignment horizontal="center" vertical="top" wrapText="1"/>
    </xf>
    <xf numFmtId="0" fontId="1" fillId="12" borderId="3" xfId="0" applyFont="1" applyFill="1" applyBorder="1" applyAlignment="1">
      <alignment horizontal="center" vertical="top" wrapText="1"/>
    </xf>
    <xf numFmtId="0" fontId="23" fillId="0" borderId="16" xfId="0" applyFont="1" applyBorder="1" applyAlignment="1">
      <alignment horizontal="center" vertical="center" wrapText="1"/>
    </xf>
    <xf numFmtId="0" fontId="23" fillId="0" borderId="0" xfId="0" applyFont="1" applyAlignment="1">
      <alignment horizontal="center" vertical="center" wrapText="1"/>
    </xf>
    <xf numFmtId="0" fontId="23" fillId="0" borderId="30" xfId="0" applyFont="1" applyBorder="1" applyAlignment="1">
      <alignment horizontal="center" vertical="center" wrapText="1"/>
    </xf>
    <xf numFmtId="0" fontId="18" fillId="5" borderId="21" xfId="0" applyFont="1" applyFill="1" applyBorder="1" applyAlignment="1">
      <alignment horizontal="center" vertical="center"/>
    </xf>
    <xf numFmtId="0" fontId="20" fillId="4" borderId="24" xfId="0" applyFont="1" applyFill="1" applyBorder="1" applyAlignment="1">
      <alignment horizontal="center" vertical="center" wrapText="1"/>
    </xf>
    <xf numFmtId="0" fontId="20" fillId="4" borderId="25" xfId="0" applyFont="1" applyFill="1" applyBorder="1" applyAlignment="1">
      <alignment horizontal="center" vertical="center" wrapText="1"/>
    </xf>
    <xf numFmtId="0" fontId="7" fillId="4" borderId="17" xfId="0" applyFont="1" applyFill="1" applyBorder="1" applyAlignment="1">
      <alignment horizontal="left" vertical="center" wrapText="1"/>
    </xf>
    <xf numFmtId="0" fontId="7" fillId="4" borderId="41" xfId="0" applyFont="1" applyFill="1" applyBorder="1" applyAlignment="1">
      <alignment horizontal="left" vertical="center" wrapText="1"/>
    </xf>
    <xf numFmtId="0" fontId="20" fillId="4" borderId="40" xfId="0" applyFont="1" applyFill="1" applyBorder="1" applyAlignment="1">
      <alignment horizontal="center" vertical="center" wrapText="1"/>
    </xf>
    <xf numFmtId="0" fontId="20" fillId="4" borderId="26" xfId="0" applyFont="1" applyFill="1" applyBorder="1" applyAlignment="1">
      <alignment horizontal="center" vertical="center" wrapText="1"/>
    </xf>
    <xf numFmtId="0" fontId="20" fillId="4" borderId="27" xfId="0" applyFont="1" applyFill="1" applyBorder="1" applyAlignment="1">
      <alignment horizontal="center" vertical="center" wrapText="1"/>
    </xf>
    <xf numFmtId="0" fontId="19" fillId="4" borderId="15" xfId="0" applyFont="1" applyFill="1" applyBorder="1" applyAlignment="1">
      <alignment horizontal="center" vertical="center" wrapText="1"/>
    </xf>
    <xf numFmtId="0" fontId="19" fillId="4" borderId="22" xfId="0" applyFont="1" applyFill="1" applyBorder="1" applyAlignment="1">
      <alignment horizontal="center" vertical="center" wrapText="1"/>
    </xf>
    <xf numFmtId="0" fontId="19" fillId="4" borderId="23" xfId="0" applyFont="1" applyFill="1" applyBorder="1" applyAlignment="1">
      <alignment horizontal="center" vertical="center" wrapText="1"/>
    </xf>
    <xf numFmtId="0" fontId="28" fillId="10" borderId="4" xfId="0" applyFont="1" applyFill="1" applyBorder="1" applyAlignment="1">
      <alignment horizontal="center" vertical="center"/>
    </xf>
    <xf numFmtId="0" fontId="28" fillId="10" borderId="5" xfId="0" applyFont="1" applyFill="1" applyBorder="1" applyAlignment="1">
      <alignment horizontal="center" vertical="center"/>
    </xf>
    <xf numFmtId="0" fontId="28" fillId="10" borderId="6" xfId="0" applyFont="1" applyFill="1" applyBorder="1" applyAlignment="1">
      <alignment horizontal="center" vertical="center"/>
    </xf>
    <xf numFmtId="0" fontId="59" fillId="25" borderId="1" xfId="0" applyFont="1" applyFill="1" applyBorder="1" applyAlignment="1">
      <alignment horizontal="center"/>
    </xf>
    <xf numFmtId="0" fontId="41" fillId="10" borderId="4" xfId="0" applyFont="1" applyFill="1" applyBorder="1" applyAlignment="1">
      <alignment horizontal="center" vertical="center" wrapText="1"/>
    </xf>
    <xf numFmtId="0" fontId="41" fillId="10" borderId="5" xfId="0" applyFont="1" applyFill="1" applyBorder="1" applyAlignment="1">
      <alignment horizontal="center" vertical="center" wrapText="1"/>
    </xf>
    <xf numFmtId="0" fontId="41" fillId="10" borderId="6" xfId="0" applyFont="1" applyFill="1" applyBorder="1" applyAlignment="1">
      <alignment horizontal="center" vertical="center" wrapText="1"/>
    </xf>
    <xf numFmtId="0" fontId="12" fillId="0" borderId="4" xfId="0" applyFont="1" applyBorder="1" applyAlignment="1">
      <alignment horizontal="center"/>
    </xf>
    <xf numFmtId="0" fontId="12" fillId="0" borderId="6" xfId="0" applyFont="1" applyBorder="1" applyAlignment="1">
      <alignment horizontal="center"/>
    </xf>
    <xf numFmtId="0" fontId="12" fillId="0" borderId="5" xfId="0" applyFont="1" applyBorder="1" applyAlignment="1">
      <alignment horizontal="center"/>
    </xf>
    <xf numFmtId="0" fontId="43" fillId="0" borderId="4" xfId="0" applyFont="1" applyBorder="1" applyAlignment="1">
      <alignment horizontal="center"/>
    </xf>
    <xf numFmtId="0" fontId="43" fillId="0" borderId="6" xfId="0" applyFont="1" applyBorder="1" applyAlignment="1">
      <alignment horizontal="center"/>
    </xf>
    <xf numFmtId="0" fontId="13" fillId="6" borderId="4" xfId="0" applyFont="1" applyFill="1" applyBorder="1" applyAlignment="1">
      <alignment horizontal="center" vertical="center"/>
    </xf>
    <xf numFmtId="0" fontId="13" fillId="6" borderId="5" xfId="0" applyFont="1" applyFill="1" applyBorder="1" applyAlignment="1">
      <alignment horizontal="center" vertical="center"/>
    </xf>
    <xf numFmtId="0" fontId="13" fillId="6" borderId="6" xfId="0" applyFont="1" applyFill="1" applyBorder="1" applyAlignment="1">
      <alignment horizontal="center" vertical="center"/>
    </xf>
    <xf numFmtId="0" fontId="26" fillId="10" borderId="4" xfId="0" applyFont="1" applyFill="1" applyBorder="1" applyAlignment="1">
      <alignment horizontal="center" vertical="center"/>
    </xf>
    <xf numFmtId="0" fontId="26" fillId="10" borderId="5" xfId="0" applyFont="1" applyFill="1" applyBorder="1" applyAlignment="1">
      <alignment horizontal="center" vertical="center"/>
    </xf>
    <xf numFmtId="0" fontId="26" fillId="10" borderId="6" xfId="0" applyFont="1" applyFill="1" applyBorder="1" applyAlignment="1">
      <alignment horizontal="center" vertical="center"/>
    </xf>
    <xf numFmtId="0" fontId="60" fillId="25" borderId="1" xfId="0" applyFont="1" applyFill="1" applyBorder="1" applyAlignment="1">
      <alignment horizontal="center" vertical="center"/>
    </xf>
    <xf numFmtId="0" fontId="24" fillId="0" borderId="4" xfId="0" applyFont="1" applyBorder="1" applyAlignment="1">
      <alignment horizontal="center" vertical="center"/>
    </xf>
    <xf numFmtId="0" fontId="24" fillId="0" borderId="6" xfId="0" applyFont="1" applyBorder="1" applyAlignment="1">
      <alignment horizontal="center" vertical="center"/>
    </xf>
    <xf numFmtId="0" fontId="24" fillId="0" borderId="5" xfId="0" applyFont="1" applyBorder="1" applyAlignment="1">
      <alignment horizontal="center" vertical="center"/>
    </xf>
    <xf numFmtId="0" fontId="0" fillId="0" borderId="0" xfId="0" applyAlignment="1">
      <alignment horizontal="center" vertical="center"/>
    </xf>
    <xf numFmtId="0" fontId="0" fillId="0" borderId="0" xfId="0" applyAlignment="1">
      <alignment horizontal="center"/>
    </xf>
    <xf numFmtId="2" fontId="0" fillId="0" borderId="0" xfId="0" applyNumberFormat="1" applyAlignment="1">
      <alignment horizontal="center"/>
    </xf>
    <xf numFmtId="0" fontId="61" fillId="25" borderId="1" xfId="0" applyFont="1" applyFill="1" applyBorder="1" applyAlignment="1">
      <alignment horizontal="center"/>
    </xf>
    <xf numFmtId="0" fontId="39" fillId="0" borderId="2" xfId="0" applyFont="1" applyBorder="1" applyAlignment="1">
      <alignment horizontal="center"/>
    </xf>
    <xf numFmtId="0" fontId="62" fillId="25" borderId="4" xfId="0" applyFont="1" applyFill="1" applyBorder="1" applyAlignment="1">
      <alignment horizontal="center" vertical="center"/>
    </xf>
    <xf numFmtId="0" fontId="62" fillId="25" borderId="5" xfId="0" applyFont="1" applyFill="1" applyBorder="1" applyAlignment="1">
      <alignment horizontal="center" vertical="center"/>
    </xf>
    <xf numFmtId="0" fontId="62" fillId="25" borderId="6" xfId="0" applyFont="1" applyFill="1" applyBorder="1" applyAlignment="1">
      <alignment horizontal="center" vertical="center"/>
    </xf>
    <xf numFmtId="0" fontId="40" fillId="0" borderId="1" xfId="0" applyFont="1" applyBorder="1" applyAlignment="1">
      <alignment horizontal="center" vertical="center" wrapText="1"/>
    </xf>
    <xf numFmtId="0" fontId="63" fillId="25" borderId="4" xfId="0" applyFont="1" applyFill="1" applyBorder="1" applyAlignment="1">
      <alignment horizontal="center" vertical="center" wrapText="1"/>
    </xf>
    <xf numFmtId="0" fontId="63" fillId="25" borderId="5" xfId="0" applyFont="1" applyFill="1" applyBorder="1" applyAlignment="1">
      <alignment horizontal="center" vertical="center" wrapText="1"/>
    </xf>
    <xf numFmtId="0" fontId="63" fillId="25" borderId="6" xfId="0" applyFont="1" applyFill="1" applyBorder="1" applyAlignment="1">
      <alignment horizontal="center" vertical="center" wrapText="1"/>
    </xf>
    <xf numFmtId="0" fontId="49" fillId="0" borderId="4" xfId="0" applyFont="1" applyBorder="1" applyAlignment="1">
      <alignment horizontal="center" vertical="center" wrapText="1"/>
    </xf>
    <xf numFmtId="0" fontId="49" fillId="0" borderId="5" xfId="0" applyFont="1" applyBorder="1" applyAlignment="1">
      <alignment horizontal="center" vertical="center" wrapText="1"/>
    </xf>
    <xf numFmtId="0" fontId="49" fillId="0" borderId="6" xfId="0" applyFont="1" applyBorder="1" applyAlignment="1">
      <alignment horizontal="center" vertical="center" wrapText="1"/>
    </xf>
    <xf numFmtId="0" fontId="0" fillId="0" borderId="1" xfId="0" applyBorder="1" applyAlignment="1">
      <alignment horizontal="left"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1" fillId="0" borderId="6" xfId="0" applyFont="1" applyBorder="1" applyAlignment="1">
      <alignment horizontal="center" vertical="center"/>
    </xf>
  </cellXfs>
  <cellStyles count="5">
    <cellStyle name="Hyperlink" xfId="1" builtinId="8"/>
    <cellStyle name="Hyperlink 2" xfId="4" xr:uid="{00000000-0005-0000-0000-000001000000}"/>
    <cellStyle name="Normal" xfId="0" builtinId="0"/>
    <cellStyle name="Percent" xfId="2" builtinId="5"/>
    <cellStyle name="Percent 2" xfId="3" xr:uid="{00000000-0005-0000-0000-000004000000}"/>
  </cellStyles>
  <dxfs count="1228">
    <dxf>
      <fill>
        <patternFill>
          <bgColor indexed="55"/>
        </patternFill>
      </fill>
    </dxf>
    <dxf>
      <fill>
        <patternFill>
          <bgColor indexed="22"/>
        </patternFill>
      </fill>
    </dxf>
    <dxf>
      <fill>
        <patternFill>
          <bgColor indexed="55"/>
        </patternFill>
      </fill>
    </dxf>
    <dxf>
      <fill>
        <patternFill>
          <bgColor indexed="22"/>
        </patternFill>
      </fill>
    </dxf>
    <dxf>
      <fill>
        <patternFill>
          <bgColor indexed="55"/>
        </patternFill>
      </fill>
    </dxf>
    <dxf>
      <fill>
        <patternFill>
          <bgColor indexed="22"/>
        </patternFill>
      </fill>
    </dxf>
    <dxf>
      <fill>
        <patternFill>
          <bgColor indexed="55"/>
        </patternFill>
      </fill>
    </dxf>
    <dxf>
      <fill>
        <patternFill>
          <bgColor indexed="22"/>
        </patternFill>
      </fill>
    </dxf>
    <dxf>
      <fill>
        <patternFill>
          <bgColor indexed="55"/>
        </patternFill>
      </fill>
    </dxf>
    <dxf>
      <fill>
        <patternFill>
          <bgColor indexed="22"/>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rgb="FFA5A5A5"/>
        </patternFill>
      </fill>
    </dxf>
    <dxf>
      <fill>
        <patternFill>
          <bgColor rgb="FFD8D8D8"/>
        </patternFill>
      </fill>
    </dxf>
    <dxf>
      <fill>
        <patternFill>
          <bgColor rgb="FFA5A5A5"/>
        </patternFill>
      </fill>
    </dxf>
    <dxf>
      <fill>
        <patternFill>
          <bgColor rgb="FFD8D8D8"/>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rgb="FFA5A5A5"/>
        </patternFill>
      </fill>
    </dxf>
    <dxf>
      <fill>
        <patternFill>
          <bgColor rgb="FFD8D8D8"/>
        </patternFill>
      </fill>
    </dxf>
    <dxf>
      <fill>
        <patternFill>
          <bgColor rgb="FFA5A5A5"/>
        </patternFill>
      </fill>
    </dxf>
    <dxf>
      <fill>
        <patternFill>
          <bgColor rgb="FFD8D8D8"/>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rgb="FFA5A5A5"/>
        </patternFill>
      </fill>
    </dxf>
    <dxf>
      <fill>
        <patternFill>
          <bgColor rgb="FFD8D8D8"/>
        </patternFill>
      </fill>
    </dxf>
    <dxf>
      <fill>
        <patternFill>
          <bgColor rgb="FFA5A5A5"/>
        </patternFill>
      </fill>
    </dxf>
    <dxf>
      <fill>
        <patternFill>
          <bgColor rgb="FFD8D8D8"/>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rgb="FFA5A5A5"/>
        </patternFill>
      </fill>
    </dxf>
    <dxf>
      <fill>
        <patternFill>
          <bgColor rgb="FFD8D8D8"/>
        </patternFill>
      </fill>
    </dxf>
    <dxf>
      <fill>
        <patternFill>
          <bgColor rgb="FFA5A5A5"/>
        </patternFill>
      </fill>
    </dxf>
    <dxf>
      <fill>
        <patternFill>
          <bgColor rgb="FFD8D8D8"/>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rgb="FFA5A5A5"/>
        </patternFill>
      </fill>
    </dxf>
    <dxf>
      <fill>
        <patternFill>
          <bgColor rgb="FFD8D8D8"/>
        </patternFill>
      </fill>
    </dxf>
    <dxf>
      <fill>
        <patternFill>
          <bgColor rgb="FFA5A5A5"/>
        </patternFill>
      </fill>
    </dxf>
    <dxf>
      <fill>
        <patternFill>
          <bgColor rgb="FFD8D8D8"/>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rgb="FFA5A5A5"/>
        </patternFill>
      </fill>
    </dxf>
    <dxf>
      <fill>
        <patternFill>
          <bgColor rgb="FFD8D8D8"/>
        </patternFill>
      </fill>
    </dxf>
    <dxf>
      <fill>
        <patternFill>
          <bgColor theme="0" tint="-0.34998626667073579"/>
        </patternFill>
      </fill>
    </dxf>
    <dxf>
      <fill>
        <patternFill>
          <bgColor theme="0" tint="-0.14996795556505021"/>
        </patternFill>
      </fill>
    </dxf>
    <dxf>
      <fill>
        <patternFill>
          <bgColor rgb="FFA5A5A5"/>
        </patternFill>
      </fill>
    </dxf>
    <dxf>
      <fill>
        <patternFill>
          <bgColor rgb="FFD8D8D8"/>
        </patternFill>
      </fill>
    </dxf>
    <dxf>
      <fill>
        <patternFill>
          <bgColor theme="0" tint="-0.34998626667073579"/>
        </patternFill>
      </fill>
    </dxf>
    <dxf>
      <fill>
        <patternFill>
          <bgColor theme="0" tint="-0.14996795556505021"/>
        </patternFill>
      </fill>
    </dxf>
    <dxf>
      <fill>
        <patternFill>
          <bgColor rgb="FFA5A5A5"/>
        </patternFill>
      </fill>
    </dxf>
    <dxf>
      <fill>
        <patternFill>
          <bgColor rgb="FFD8D8D8"/>
        </patternFill>
      </fill>
    </dxf>
    <dxf>
      <fill>
        <patternFill>
          <bgColor rgb="FFA5A5A5"/>
        </patternFill>
      </fill>
    </dxf>
    <dxf>
      <fill>
        <patternFill>
          <bgColor rgb="FFD8D8D8"/>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rgb="FFA5A5A5"/>
        </patternFill>
      </fill>
    </dxf>
    <dxf>
      <fill>
        <patternFill>
          <bgColor rgb="FFD8D8D8"/>
        </patternFill>
      </fill>
    </dxf>
    <dxf>
      <fill>
        <patternFill>
          <bgColor rgb="FFA5A5A5"/>
        </patternFill>
      </fill>
    </dxf>
    <dxf>
      <fill>
        <patternFill>
          <bgColor rgb="FFD8D8D8"/>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rgb="FFA5A5A5"/>
        </patternFill>
      </fill>
    </dxf>
    <dxf>
      <fill>
        <patternFill>
          <bgColor rgb="FFD8D8D8"/>
        </patternFill>
      </fill>
    </dxf>
    <dxf>
      <fill>
        <patternFill>
          <bgColor rgb="FFA5A5A5"/>
        </patternFill>
      </fill>
    </dxf>
    <dxf>
      <fill>
        <patternFill>
          <bgColor rgb="FFD8D8D8"/>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rgb="FFA5A5A5"/>
        </patternFill>
      </fill>
    </dxf>
    <dxf>
      <fill>
        <patternFill>
          <bgColor rgb="FFD8D8D8"/>
        </patternFill>
      </fill>
    </dxf>
    <dxf>
      <fill>
        <patternFill>
          <bgColor rgb="FFA5A5A5"/>
        </patternFill>
      </fill>
    </dxf>
    <dxf>
      <fill>
        <patternFill>
          <bgColor rgb="FFD8D8D8"/>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rgb="FFA5A5A5"/>
        </patternFill>
      </fill>
    </dxf>
    <dxf>
      <fill>
        <patternFill>
          <bgColor rgb="FFD8D8D8"/>
        </patternFill>
      </fill>
    </dxf>
    <dxf>
      <fill>
        <patternFill>
          <bgColor rgb="FFA5A5A5"/>
        </patternFill>
      </fill>
    </dxf>
    <dxf>
      <fill>
        <patternFill>
          <bgColor rgb="FFD8D8D8"/>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rgb="FFA5A5A5"/>
        </patternFill>
      </fill>
    </dxf>
    <dxf>
      <fill>
        <patternFill>
          <bgColor rgb="FFD8D8D8"/>
        </patternFill>
      </fill>
    </dxf>
    <dxf>
      <fill>
        <patternFill>
          <bgColor theme="0" tint="-0.34998626667073579"/>
        </patternFill>
      </fill>
    </dxf>
    <dxf>
      <fill>
        <patternFill>
          <bgColor theme="0" tint="-0.14996795556505021"/>
        </patternFill>
      </fill>
    </dxf>
    <dxf>
      <fill>
        <patternFill>
          <bgColor rgb="FFA5A5A5"/>
        </patternFill>
      </fill>
    </dxf>
    <dxf>
      <fill>
        <patternFill>
          <bgColor rgb="FFD8D8D8"/>
        </patternFill>
      </fill>
    </dxf>
    <dxf>
      <fill>
        <patternFill>
          <bgColor theme="0" tint="-0.34998626667073579"/>
        </patternFill>
      </fill>
    </dxf>
    <dxf>
      <fill>
        <patternFill>
          <bgColor theme="0" tint="-0.14996795556505021"/>
        </patternFill>
      </fill>
    </dxf>
    <dxf>
      <fill>
        <patternFill>
          <bgColor rgb="FFA5A5A5"/>
        </patternFill>
      </fill>
    </dxf>
    <dxf>
      <fill>
        <patternFill>
          <bgColor rgb="FFD8D8D8"/>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rgb="FFA5A5A5"/>
        </patternFill>
      </fill>
    </dxf>
    <dxf>
      <fill>
        <patternFill>
          <bgColor rgb="FFD8D8D8"/>
        </patternFill>
      </fill>
    </dxf>
    <dxf>
      <fill>
        <patternFill>
          <bgColor theme="0" tint="-0.34998626667073579"/>
        </patternFill>
      </fill>
    </dxf>
    <dxf>
      <fill>
        <patternFill>
          <bgColor theme="0" tint="-0.14996795556505021"/>
        </patternFill>
      </fill>
    </dxf>
    <dxf>
      <fill>
        <patternFill>
          <bgColor rgb="FFA5A5A5"/>
        </patternFill>
      </fill>
    </dxf>
    <dxf>
      <fill>
        <patternFill>
          <bgColor rgb="FFD8D8D8"/>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rgb="FFA5A5A5"/>
        </patternFill>
      </fill>
    </dxf>
    <dxf>
      <fill>
        <patternFill>
          <bgColor rgb="FFD8D8D8"/>
        </patternFill>
      </fill>
    </dxf>
    <dxf>
      <fill>
        <patternFill>
          <bgColor rgb="FFA5A5A5"/>
        </patternFill>
      </fill>
    </dxf>
    <dxf>
      <fill>
        <patternFill>
          <bgColor rgb="FFD8D8D8"/>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rgb="FFA5A5A5"/>
        </patternFill>
      </fill>
    </dxf>
    <dxf>
      <fill>
        <patternFill>
          <bgColor rgb="FFD8D8D8"/>
        </patternFill>
      </fill>
    </dxf>
    <dxf>
      <fill>
        <patternFill>
          <bgColor rgb="FFA5A5A5"/>
        </patternFill>
      </fill>
    </dxf>
    <dxf>
      <fill>
        <patternFill>
          <bgColor rgb="FFD8D8D8"/>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rgb="FFA5A5A5"/>
        </patternFill>
      </fill>
    </dxf>
    <dxf>
      <fill>
        <patternFill>
          <bgColor rgb="FFD8D8D8"/>
        </patternFill>
      </fill>
    </dxf>
    <dxf>
      <fill>
        <patternFill>
          <bgColor rgb="FFA5A5A5"/>
        </patternFill>
      </fill>
    </dxf>
    <dxf>
      <fill>
        <patternFill>
          <bgColor rgb="FFD8D8D8"/>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rgb="FFA5A5A5"/>
        </patternFill>
      </fill>
    </dxf>
    <dxf>
      <fill>
        <patternFill>
          <bgColor rgb="FFD8D8D8"/>
        </patternFill>
      </fill>
    </dxf>
    <dxf>
      <fill>
        <patternFill>
          <bgColor rgb="FFA5A5A5"/>
        </patternFill>
      </fill>
    </dxf>
    <dxf>
      <fill>
        <patternFill>
          <bgColor rgb="FFD8D8D8"/>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rgb="FFA5A5A5"/>
        </patternFill>
      </fill>
    </dxf>
    <dxf>
      <fill>
        <patternFill>
          <bgColor rgb="FFD8D8D8"/>
        </patternFill>
      </fill>
    </dxf>
    <dxf>
      <fill>
        <patternFill>
          <bgColor rgb="FFA5A5A5"/>
        </patternFill>
      </fill>
    </dxf>
    <dxf>
      <fill>
        <patternFill>
          <bgColor rgb="FFD8D8D8"/>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rgb="FFA5A5A5"/>
        </patternFill>
      </fill>
    </dxf>
    <dxf>
      <fill>
        <patternFill>
          <bgColor rgb="FFD8D8D8"/>
        </patternFill>
      </fill>
    </dxf>
    <dxf>
      <fill>
        <patternFill>
          <bgColor rgb="FFA5A5A5"/>
        </patternFill>
      </fill>
    </dxf>
    <dxf>
      <fill>
        <patternFill>
          <bgColor rgb="FFD8D8D8"/>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rgb="FFA5A5A5"/>
        </patternFill>
      </fill>
    </dxf>
    <dxf>
      <fill>
        <patternFill>
          <bgColor rgb="FFD8D8D8"/>
        </patternFill>
      </fill>
    </dxf>
    <dxf>
      <fill>
        <patternFill>
          <bgColor theme="0" tint="-0.34998626667073579"/>
        </patternFill>
      </fill>
    </dxf>
    <dxf>
      <fill>
        <patternFill>
          <bgColor theme="0" tint="-0.14996795556505021"/>
        </patternFill>
      </fill>
    </dxf>
    <dxf>
      <fill>
        <patternFill>
          <bgColor rgb="FFA5A5A5"/>
        </patternFill>
      </fill>
    </dxf>
    <dxf>
      <fill>
        <patternFill>
          <bgColor rgb="FFD8D8D8"/>
        </patternFill>
      </fill>
    </dxf>
    <dxf>
      <fill>
        <patternFill>
          <bgColor theme="0" tint="-0.34998626667073579"/>
        </patternFill>
      </fill>
    </dxf>
    <dxf>
      <fill>
        <patternFill>
          <bgColor theme="0" tint="-0.14996795556505021"/>
        </patternFill>
      </fill>
    </dxf>
    <dxf>
      <fill>
        <patternFill>
          <bgColor rgb="FFA5A5A5"/>
        </patternFill>
      </fill>
    </dxf>
    <dxf>
      <fill>
        <patternFill>
          <bgColor rgb="FFD8D8D8"/>
        </patternFill>
      </fill>
    </dxf>
    <dxf>
      <fill>
        <patternFill>
          <bgColor theme="0" tint="-0.34998626667073579"/>
        </patternFill>
      </fill>
    </dxf>
    <dxf>
      <fill>
        <patternFill>
          <bgColor theme="0" tint="-0.14996795556505021"/>
        </patternFill>
      </fill>
    </dxf>
    <dxf>
      <fill>
        <patternFill>
          <bgColor rgb="FFA5A5A5"/>
        </patternFill>
      </fill>
    </dxf>
    <dxf>
      <fill>
        <patternFill>
          <bgColor rgb="FFD8D8D8"/>
        </patternFill>
      </fill>
    </dxf>
    <dxf>
      <fill>
        <patternFill>
          <bgColor theme="0" tint="-0.34998626667073579"/>
        </patternFill>
      </fill>
    </dxf>
    <dxf>
      <fill>
        <patternFill>
          <bgColor theme="0" tint="-0.14996795556505021"/>
        </patternFill>
      </fill>
    </dxf>
    <dxf>
      <fill>
        <patternFill>
          <bgColor rgb="FFA5A5A5"/>
        </patternFill>
      </fill>
    </dxf>
    <dxf>
      <fill>
        <patternFill>
          <bgColor rgb="FFD8D8D8"/>
        </patternFill>
      </fill>
    </dxf>
    <dxf>
      <fill>
        <patternFill>
          <bgColor theme="0" tint="-0.34998626667073579"/>
        </patternFill>
      </fill>
    </dxf>
    <dxf>
      <fill>
        <patternFill>
          <bgColor theme="0" tint="-0.14996795556505021"/>
        </patternFill>
      </fill>
    </dxf>
    <dxf>
      <fill>
        <patternFill>
          <bgColor rgb="FFA5A5A5"/>
        </patternFill>
      </fill>
    </dxf>
    <dxf>
      <fill>
        <patternFill>
          <bgColor rgb="FFD8D8D8"/>
        </patternFill>
      </fill>
    </dxf>
    <dxf>
      <fill>
        <patternFill>
          <bgColor theme="0" tint="-0.34998626667073579"/>
        </patternFill>
      </fill>
    </dxf>
    <dxf>
      <fill>
        <patternFill>
          <bgColor theme="0" tint="-0.14996795556505021"/>
        </patternFill>
      </fill>
    </dxf>
    <dxf>
      <fill>
        <patternFill>
          <bgColor rgb="FFA5A5A5"/>
        </patternFill>
      </fill>
    </dxf>
    <dxf>
      <fill>
        <patternFill>
          <bgColor rgb="FFD8D8D8"/>
        </patternFill>
      </fill>
    </dxf>
    <dxf>
      <fill>
        <patternFill>
          <bgColor theme="0" tint="-0.34998626667073579"/>
        </patternFill>
      </fill>
    </dxf>
    <dxf>
      <fill>
        <patternFill>
          <bgColor theme="0" tint="-0.14996795556505021"/>
        </patternFill>
      </fill>
    </dxf>
    <dxf>
      <fill>
        <patternFill>
          <bgColor rgb="FFA5A5A5"/>
        </patternFill>
      </fill>
    </dxf>
    <dxf>
      <fill>
        <patternFill>
          <bgColor rgb="FFD8D8D8"/>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rgb="FFA5A5A5"/>
        </patternFill>
      </fill>
    </dxf>
    <dxf>
      <fill>
        <patternFill>
          <bgColor rgb="FFD8D8D8"/>
        </patternFill>
      </fill>
    </dxf>
    <dxf>
      <fill>
        <patternFill>
          <bgColor rgb="FFA5A5A5"/>
        </patternFill>
      </fill>
    </dxf>
    <dxf>
      <fill>
        <patternFill>
          <bgColor rgb="FFD8D8D8"/>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rgb="FFA5A5A5"/>
        </patternFill>
      </fill>
    </dxf>
    <dxf>
      <fill>
        <patternFill>
          <bgColor rgb="FFD8D8D8"/>
        </patternFill>
      </fill>
    </dxf>
    <dxf>
      <fill>
        <patternFill>
          <bgColor rgb="FFA5A5A5"/>
        </patternFill>
      </fill>
    </dxf>
    <dxf>
      <fill>
        <patternFill>
          <bgColor rgb="FFD8D8D8"/>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rgb="FFA5A5A5"/>
        </patternFill>
      </fill>
    </dxf>
    <dxf>
      <fill>
        <patternFill>
          <bgColor rgb="FFD8D8D8"/>
        </patternFill>
      </fill>
    </dxf>
    <dxf>
      <fill>
        <patternFill>
          <bgColor rgb="FFA5A5A5"/>
        </patternFill>
      </fill>
    </dxf>
    <dxf>
      <fill>
        <patternFill>
          <bgColor rgb="FFD8D8D8"/>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rgb="FFA5A5A5"/>
        </patternFill>
      </fill>
    </dxf>
    <dxf>
      <fill>
        <patternFill>
          <bgColor rgb="FFD8D8D8"/>
        </patternFill>
      </fill>
    </dxf>
    <dxf>
      <fill>
        <patternFill>
          <bgColor rgb="FFA5A5A5"/>
        </patternFill>
      </fill>
    </dxf>
    <dxf>
      <fill>
        <patternFill>
          <bgColor rgb="FFD8D8D8"/>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rgb="FFA5A5A5"/>
        </patternFill>
      </fill>
    </dxf>
    <dxf>
      <fill>
        <patternFill>
          <bgColor rgb="FFD8D8D8"/>
        </patternFill>
      </fill>
    </dxf>
    <dxf>
      <fill>
        <patternFill>
          <bgColor rgb="FFA5A5A5"/>
        </patternFill>
      </fill>
    </dxf>
    <dxf>
      <fill>
        <patternFill>
          <bgColor rgb="FFD8D8D8"/>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rgb="FFA5A5A5"/>
        </patternFill>
      </fill>
    </dxf>
    <dxf>
      <fill>
        <patternFill>
          <bgColor rgb="FFD8D8D8"/>
        </patternFill>
      </fill>
    </dxf>
    <dxf>
      <fill>
        <patternFill>
          <bgColor rgb="FFA5A5A5"/>
        </patternFill>
      </fill>
    </dxf>
    <dxf>
      <fill>
        <patternFill>
          <bgColor rgb="FFD8D8D8"/>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rgb="FFA5A5A5"/>
        </patternFill>
      </fill>
    </dxf>
    <dxf>
      <fill>
        <patternFill>
          <bgColor rgb="FFD8D8D8"/>
        </patternFill>
      </fill>
    </dxf>
    <dxf>
      <fill>
        <patternFill>
          <bgColor rgb="FFA5A5A5"/>
        </patternFill>
      </fill>
    </dxf>
    <dxf>
      <fill>
        <patternFill>
          <bgColor rgb="FFD8D8D8"/>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rgb="FFA5A5A5"/>
        </patternFill>
      </fill>
    </dxf>
    <dxf>
      <fill>
        <patternFill>
          <bgColor rgb="FFD8D8D8"/>
        </patternFill>
      </fill>
    </dxf>
    <dxf>
      <fill>
        <patternFill>
          <bgColor rgb="FFA5A5A5"/>
        </patternFill>
      </fill>
    </dxf>
    <dxf>
      <fill>
        <patternFill>
          <bgColor rgb="FFD8D8D8"/>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rgb="FFA5A5A5"/>
        </patternFill>
      </fill>
    </dxf>
    <dxf>
      <fill>
        <patternFill>
          <bgColor rgb="FFD8D8D8"/>
        </patternFill>
      </fill>
    </dxf>
    <dxf>
      <fill>
        <patternFill>
          <bgColor rgb="FFA5A5A5"/>
        </patternFill>
      </fill>
    </dxf>
    <dxf>
      <fill>
        <patternFill>
          <bgColor rgb="FFD8D8D8"/>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rgb="FFA5A5A5"/>
        </patternFill>
      </fill>
    </dxf>
    <dxf>
      <fill>
        <patternFill>
          <bgColor rgb="FFD8D8D8"/>
        </patternFill>
      </fill>
    </dxf>
    <dxf>
      <fill>
        <patternFill>
          <bgColor rgb="FFA5A5A5"/>
        </patternFill>
      </fill>
    </dxf>
    <dxf>
      <fill>
        <patternFill>
          <bgColor rgb="FFD8D8D8"/>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rgb="FFA5A5A5"/>
        </patternFill>
      </fill>
    </dxf>
    <dxf>
      <fill>
        <patternFill>
          <bgColor rgb="FFD8D8D8"/>
        </patternFill>
      </fill>
    </dxf>
    <dxf>
      <fill>
        <patternFill>
          <bgColor rgb="FFA5A5A5"/>
        </patternFill>
      </fill>
    </dxf>
    <dxf>
      <fill>
        <patternFill>
          <bgColor rgb="FFD8D8D8"/>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rgb="FFA5A5A5"/>
        </patternFill>
      </fill>
    </dxf>
    <dxf>
      <fill>
        <patternFill>
          <bgColor rgb="FFD8D8D8"/>
        </patternFill>
      </fill>
    </dxf>
    <dxf>
      <fill>
        <patternFill>
          <bgColor rgb="FFA5A5A5"/>
        </patternFill>
      </fill>
    </dxf>
    <dxf>
      <fill>
        <patternFill>
          <bgColor rgb="FFD8D8D8"/>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rgb="FFA5A5A5"/>
        </patternFill>
      </fill>
    </dxf>
    <dxf>
      <fill>
        <patternFill>
          <bgColor rgb="FFD8D8D8"/>
        </patternFill>
      </fill>
    </dxf>
    <dxf>
      <fill>
        <patternFill>
          <bgColor rgb="FFA5A5A5"/>
        </patternFill>
      </fill>
    </dxf>
    <dxf>
      <fill>
        <patternFill>
          <bgColor rgb="FFD8D8D8"/>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rgb="FFA5A5A5"/>
        </patternFill>
      </fill>
    </dxf>
    <dxf>
      <fill>
        <patternFill>
          <bgColor rgb="FFD8D8D8"/>
        </patternFill>
      </fill>
    </dxf>
    <dxf>
      <fill>
        <patternFill>
          <bgColor rgb="FFA5A5A5"/>
        </patternFill>
      </fill>
    </dxf>
    <dxf>
      <fill>
        <patternFill>
          <bgColor rgb="FFD8D8D8"/>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rgb="FFA5A5A5"/>
        </patternFill>
      </fill>
    </dxf>
    <dxf>
      <fill>
        <patternFill>
          <bgColor rgb="FFD8D8D8"/>
        </patternFill>
      </fill>
    </dxf>
    <dxf>
      <fill>
        <patternFill>
          <bgColor rgb="FFA5A5A5"/>
        </patternFill>
      </fill>
    </dxf>
    <dxf>
      <fill>
        <patternFill>
          <bgColor rgb="FFD8D8D8"/>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rgb="FFA5A5A5"/>
        </patternFill>
      </fill>
    </dxf>
    <dxf>
      <fill>
        <patternFill>
          <bgColor rgb="FFD8D8D8"/>
        </patternFill>
      </fill>
    </dxf>
    <dxf>
      <fill>
        <patternFill>
          <bgColor rgb="FFA5A5A5"/>
        </patternFill>
      </fill>
    </dxf>
    <dxf>
      <fill>
        <patternFill>
          <bgColor rgb="FFD8D8D8"/>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rgb="FFA5A5A5"/>
        </patternFill>
      </fill>
    </dxf>
    <dxf>
      <fill>
        <patternFill>
          <bgColor rgb="FFD8D8D8"/>
        </patternFill>
      </fill>
    </dxf>
    <dxf>
      <fill>
        <patternFill>
          <bgColor rgb="FFA5A5A5"/>
        </patternFill>
      </fill>
    </dxf>
    <dxf>
      <fill>
        <patternFill>
          <bgColor rgb="FFD8D8D8"/>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rgb="FFA5A5A5"/>
        </patternFill>
      </fill>
    </dxf>
    <dxf>
      <fill>
        <patternFill>
          <bgColor rgb="FFD8D8D8"/>
        </patternFill>
      </fill>
    </dxf>
    <dxf>
      <fill>
        <patternFill>
          <bgColor rgb="FFA5A5A5"/>
        </patternFill>
      </fill>
    </dxf>
    <dxf>
      <fill>
        <patternFill>
          <bgColor rgb="FFD8D8D8"/>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rgb="FFA5A5A5"/>
        </patternFill>
      </fill>
    </dxf>
    <dxf>
      <fill>
        <patternFill>
          <bgColor rgb="FFD8D8D8"/>
        </patternFill>
      </fill>
    </dxf>
    <dxf>
      <fill>
        <patternFill>
          <bgColor rgb="FFA5A5A5"/>
        </patternFill>
      </fill>
    </dxf>
    <dxf>
      <fill>
        <patternFill>
          <bgColor rgb="FFD8D8D8"/>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rgb="FFA5A5A5"/>
        </patternFill>
      </fill>
    </dxf>
    <dxf>
      <fill>
        <patternFill>
          <bgColor rgb="FFD8D8D8"/>
        </patternFill>
      </fill>
    </dxf>
    <dxf>
      <fill>
        <patternFill>
          <bgColor rgb="FFA5A5A5"/>
        </patternFill>
      </fill>
    </dxf>
    <dxf>
      <fill>
        <patternFill>
          <bgColor rgb="FFD8D8D8"/>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rgb="FFA5A5A5"/>
        </patternFill>
      </fill>
    </dxf>
    <dxf>
      <fill>
        <patternFill>
          <bgColor rgb="FFD8D8D8"/>
        </patternFill>
      </fill>
    </dxf>
    <dxf>
      <fill>
        <patternFill>
          <bgColor rgb="FFA5A5A5"/>
        </patternFill>
      </fill>
    </dxf>
    <dxf>
      <fill>
        <patternFill>
          <bgColor rgb="FFD8D8D8"/>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rgb="FFA5A5A5"/>
        </patternFill>
      </fill>
    </dxf>
    <dxf>
      <fill>
        <patternFill>
          <bgColor rgb="FFD8D8D8"/>
        </patternFill>
      </fill>
    </dxf>
    <dxf>
      <fill>
        <patternFill>
          <bgColor rgb="FFA5A5A5"/>
        </patternFill>
      </fill>
    </dxf>
    <dxf>
      <fill>
        <patternFill>
          <bgColor rgb="FFD8D8D8"/>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rgb="FFA5A5A5"/>
        </patternFill>
      </fill>
    </dxf>
    <dxf>
      <fill>
        <patternFill>
          <bgColor rgb="FFD8D8D8"/>
        </patternFill>
      </fill>
    </dxf>
    <dxf>
      <fill>
        <patternFill>
          <bgColor rgb="FFA5A5A5"/>
        </patternFill>
      </fill>
    </dxf>
    <dxf>
      <fill>
        <patternFill>
          <bgColor rgb="FFD8D8D8"/>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rgb="FFA5A5A5"/>
        </patternFill>
      </fill>
    </dxf>
    <dxf>
      <fill>
        <patternFill>
          <bgColor rgb="FFD8D8D8"/>
        </patternFill>
      </fill>
    </dxf>
    <dxf>
      <fill>
        <patternFill>
          <bgColor rgb="FFA5A5A5"/>
        </patternFill>
      </fill>
    </dxf>
    <dxf>
      <fill>
        <patternFill>
          <bgColor rgb="FFD8D8D8"/>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rgb="FFA5A5A5"/>
        </patternFill>
      </fill>
    </dxf>
    <dxf>
      <fill>
        <patternFill>
          <bgColor rgb="FFD8D8D8"/>
        </patternFill>
      </fill>
    </dxf>
    <dxf>
      <fill>
        <patternFill>
          <bgColor rgb="FFA5A5A5"/>
        </patternFill>
      </fill>
    </dxf>
    <dxf>
      <fill>
        <patternFill>
          <bgColor rgb="FFD8D8D8"/>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rgb="FFA5A5A5"/>
        </patternFill>
      </fill>
    </dxf>
    <dxf>
      <fill>
        <patternFill>
          <bgColor rgb="FFD8D8D8"/>
        </patternFill>
      </fill>
    </dxf>
    <dxf>
      <fill>
        <patternFill>
          <bgColor rgb="FFA5A5A5"/>
        </patternFill>
      </fill>
    </dxf>
    <dxf>
      <fill>
        <patternFill>
          <bgColor rgb="FFD8D8D8"/>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rgb="FFA5A5A5"/>
        </patternFill>
      </fill>
    </dxf>
    <dxf>
      <fill>
        <patternFill>
          <bgColor rgb="FFD8D8D8"/>
        </patternFill>
      </fill>
    </dxf>
    <dxf>
      <fill>
        <patternFill>
          <bgColor theme="0" tint="-0.34998626667073579"/>
        </patternFill>
      </fill>
    </dxf>
    <dxf>
      <fill>
        <patternFill>
          <bgColor theme="0" tint="-0.14996795556505021"/>
        </patternFill>
      </fill>
    </dxf>
    <dxf>
      <fill>
        <patternFill>
          <bgColor rgb="FFA5A5A5"/>
        </patternFill>
      </fill>
    </dxf>
    <dxf>
      <fill>
        <patternFill>
          <bgColor rgb="FFD8D8D8"/>
        </patternFill>
      </fill>
    </dxf>
    <dxf>
      <fill>
        <patternFill>
          <bgColor theme="0" tint="-0.34998626667073579"/>
        </patternFill>
      </fill>
    </dxf>
    <dxf>
      <fill>
        <patternFill>
          <bgColor theme="0" tint="-0.14996795556505021"/>
        </patternFill>
      </fill>
    </dxf>
    <dxf>
      <fill>
        <patternFill>
          <bgColor rgb="FFA5A5A5"/>
        </patternFill>
      </fill>
    </dxf>
    <dxf>
      <fill>
        <patternFill>
          <bgColor rgb="FFD8D8D8"/>
        </patternFill>
      </fill>
    </dxf>
    <dxf>
      <fill>
        <patternFill>
          <bgColor rgb="FFA5A5A5"/>
        </patternFill>
      </fill>
    </dxf>
    <dxf>
      <fill>
        <patternFill>
          <bgColor rgb="FFD8D8D8"/>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rgb="FFA5A5A5"/>
        </patternFill>
      </fill>
    </dxf>
    <dxf>
      <fill>
        <patternFill>
          <bgColor rgb="FFD8D8D8"/>
        </patternFill>
      </fill>
    </dxf>
    <dxf>
      <fill>
        <patternFill>
          <bgColor rgb="FFA5A5A5"/>
        </patternFill>
      </fill>
    </dxf>
    <dxf>
      <fill>
        <patternFill>
          <bgColor rgb="FFD8D8D8"/>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rgb="FFA5A5A5"/>
        </patternFill>
      </fill>
    </dxf>
    <dxf>
      <fill>
        <patternFill>
          <bgColor rgb="FFD8D8D8"/>
        </patternFill>
      </fill>
    </dxf>
    <dxf>
      <fill>
        <patternFill>
          <bgColor rgb="FFA5A5A5"/>
        </patternFill>
      </fill>
    </dxf>
    <dxf>
      <fill>
        <patternFill>
          <bgColor rgb="FFD8D8D8"/>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rgb="FFA5A5A5"/>
        </patternFill>
      </fill>
    </dxf>
    <dxf>
      <fill>
        <patternFill>
          <bgColor rgb="FFD8D8D8"/>
        </patternFill>
      </fill>
    </dxf>
    <dxf>
      <fill>
        <patternFill>
          <bgColor rgb="FFA5A5A5"/>
        </patternFill>
      </fill>
    </dxf>
    <dxf>
      <fill>
        <patternFill>
          <bgColor rgb="FFD8D8D8"/>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rgb="FFA5A5A5"/>
        </patternFill>
      </fill>
    </dxf>
    <dxf>
      <fill>
        <patternFill>
          <bgColor rgb="FFD8D8D8"/>
        </patternFill>
      </fill>
    </dxf>
    <dxf>
      <fill>
        <patternFill>
          <bgColor rgb="FFA5A5A5"/>
        </patternFill>
      </fill>
    </dxf>
    <dxf>
      <fill>
        <patternFill>
          <bgColor rgb="FFD8D8D8"/>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rgb="FFA5A5A5"/>
        </patternFill>
      </fill>
    </dxf>
    <dxf>
      <fill>
        <patternFill>
          <bgColor rgb="FFD8D8D8"/>
        </patternFill>
      </fill>
    </dxf>
    <dxf>
      <fill>
        <patternFill>
          <bgColor rgb="FFA5A5A5"/>
        </patternFill>
      </fill>
    </dxf>
    <dxf>
      <fill>
        <patternFill>
          <bgColor rgb="FFD8D8D8"/>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rgb="FFA5A5A5"/>
        </patternFill>
      </fill>
    </dxf>
    <dxf>
      <fill>
        <patternFill>
          <bgColor rgb="FFD8D8D8"/>
        </patternFill>
      </fill>
    </dxf>
    <dxf>
      <fill>
        <patternFill>
          <bgColor rgb="FFA5A5A5"/>
        </patternFill>
      </fill>
    </dxf>
    <dxf>
      <fill>
        <patternFill>
          <bgColor rgb="FFD8D8D8"/>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rgb="FFA5A5A5"/>
        </patternFill>
      </fill>
    </dxf>
    <dxf>
      <fill>
        <patternFill>
          <bgColor rgb="FFD8D8D8"/>
        </patternFill>
      </fill>
    </dxf>
    <dxf>
      <fill>
        <patternFill>
          <bgColor theme="0" tint="-0.34998626667073579"/>
        </patternFill>
      </fill>
    </dxf>
    <dxf>
      <fill>
        <patternFill>
          <bgColor theme="0" tint="-0.14996795556505021"/>
        </patternFill>
      </fill>
    </dxf>
    <dxf>
      <fill>
        <patternFill>
          <bgColor rgb="FFA5A5A5"/>
        </patternFill>
      </fill>
    </dxf>
    <dxf>
      <fill>
        <patternFill>
          <bgColor rgb="FFD8D8D8"/>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rgb="FFA5A5A5"/>
        </patternFill>
      </fill>
    </dxf>
    <dxf>
      <fill>
        <patternFill>
          <bgColor rgb="FFD8D8D8"/>
        </patternFill>
      </fill>
    </dxf>
    <dxf>
      <fill>
        <patternFill>
          <bgColor theme="0" tint="-0.34998626667073579"/>
        </patternFill>
      </fill>
    </dxf>
    <dxf>
      <fill>
        <patternFill>
          <bgColor theme="0" tint="-0.14996795556505021"/>
        </patternFill>
      </fill>
    </dxf>
    <dxf>
      <fill>
        <patternFill>
          <bgColor rgb="FFA5A5A5"/>
        </patternFill>
      </fill>
    </dxf>
    <dxf>
      <fill>
        <patternFill>
          <bgColor rgb="FFD8D8D8"/>
        </patternFill>
      </fill>
    </dxf>
    <dxf>
      <fill>
        <patternFill>
          <bgColor theme="0" tint="-0.34998626667073579"/>
        </patternFill>
      </fill>
    </dxf>
    <dxf>
      <fill>
        <patternFill>
          <bgColor theme="0" tint="-0.14996795556505021"/>
        </patternFill>
      </fill>
    </dxf>
    <dxf>
      <fill>
        <patternFill>
          <bgColor rgb="FFA5A5A5"/>
        </patternFill>
      </fill>
    </dxf>
    <dxf>
      <fill>
        <patternFill>
          <bgColor rgb="FFD8D8D8"/>
        </patternFill>
      </fill>
    </dxf>
    <dxf>
      <fill>
        <patternFill>
          <bgColor rgb="FFA5A5A5"/>
        </patternFill>
      </fill>
    </dxf>
    <dxf>
      <fill>
        <patternFill>
          <bgColor rgb="FFD8D8D8"/>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rgb="FFA5A5A5"/>
        </patternFill>
      </fill>
    </dxf>
    <dxf>
      <fill>
        <patternFill>
          <bgColor rgb="FFD8D8D8"/>
        </patternFill>
      </fill>
    </dxf>
    <dxf>
      <fill>
        <patternFill>
          <bgColor rgb="FFA5A5A5"/>
        </patternFill>
      </fill>
    </dxf>
    <dxf>
      <fill>
        <patternFill>
          <bgColor rgb="FFD8D8D8"/>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rgb="FFA5A5A5"/>
        </patternFill>
      </fill>
    </dxf>
    <dxf>
      <fill>
        <patternFill>
          <bgColor rgb="FFD8D8D8"/>
        </patternFill>
      </fill>
    </dxf>
    <dxf>
      <fill>
        <patternFill>
          <bgColor rgb="FFA5A5A5"/>
        </patternFill>
      </fill>
    </dxf>
    <dxf>
      <fill>
        <patternFill>
          <bgColor rgb="FFD8D8D8"/>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rgb="FFA5A5A5"/>
        </patternFill>
      </fill>
    </dxf>
    <dxf>
      <fill>
        <patternFill>
          <bgColor rgb="FFD8D8D8"/>
        </patternFill>
      </fill>
    </dxf>
    <dxf>
      <fill>
        <patternFill>
          <bgColor theme="0" tint="-0.34998626667073579"/>
        </patternFill>
      </fill>
    </dxf>
    <dxf>
      <fill>
        <patternFill>
          <bgColor theme="0" tint="-0.14996795556505021"/>
        </patternFill>
      </fill>
    </dxf>
    <dxf>
      <fill>
        <patternFill>
          <bgColor rgb="FFA5A5A5"/>
        </patternFill>
      </fill>
    </dxf>
    <dxf>
      <fill>
        <patternFill>
          <bgColor rgb="FFD8D8D8"/>
        </patternFill>
      </fill>
    </dxf>
    <dxf>
      <fill>
        <patternFill>
          <bgColor theme="0" tint="-0.34998626667073579"/>
        </patternFill>
      </fill>
    </dxf>
    <dxf>
      <fill>
        <patternFill>
          <bgColor theme="0" tint="-0.14996795556505021"/>
        </patternFill>
      </fill>
    </dxf>
    <dxf>
      <fill>
        <patternFill>
          <bgColor rgb="FFA5A5A5"/>
        </patternFill>
      </fill>
    </dxf>
    <dxf>
      <fill>
        <patternFill>
          <bgColor rgb="FFD8D8D8"/>
        </patternFill>
      </fill>
    </dxf>
    <dxf>
      <fill>
        <patternFill>
          <bgColor rgb="FFA5A5A5"/>
        </patternFill>
      </fill>
    </dxf>
    <dxf>
      <fill>
        <patternFill>
          <bgColor rgb="FFD8D8D8"/>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rgb="FFA5A5A5"/>
        </patternFill>
      </fill>
    </dxf>
    <dxf>
      <fill>
        <patternFill>
          <bgColor rgb="FFD8D8D8"/>
        </patternFill>
      </fill>
    </dxf>
    <dxf>
      <fill>
        <patternFill>
          <bgColor rgb="FFA5A5A5"/>
        </patternFill>
      </fill>
    </dxf>
    <dxf>
      <fill>
        <patternFill>
          <bgColor rgb="FFD8D8D8"/>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rgb="FFA5A5A5"/>
        </patternFill>
      </fill>
    </dxf>
    <dxf>
      <fill>
        <patternFill>
          <bgColor rgb="FFD8D8D8"/>
        </patternFill>
      </fill>
    </dxf>
    <dxf>
      <fill>
        <patternFill>
          <bgColor rgb="FFA5A5A5"/>
        </patternFill>
      </fill>
    </dxf>
    <dxf>
      <fill>
        <patternFill>
          <bgColor rgb="FFD8D8D8"/>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rgb="FFA5A5A5"/>
        </patternFill>
      </fill>
    </dxf>
    <dxf>
      <fill>
        <patternFill>
          <bgColor rgb="FFD8D8D8"/>
        </patternFill>
      </fill>
    </dxf>
    <dxf>
      <fill>
        <patternFill>
          <bgColor rgb="FFA5A5A5"/>
        </patternFill>
      </fill>
    </dxf>
    <dxf>
      <fill>
        <patternFill>
          <bgColor rgb="FFD8D8D8"/>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rgb="FFA5A5A5"/>
        </patternFill>
      </fill>
    </dxf>
    <dxf>
      <fill>
        <patternFill>
          <bgColor rgb="FFD8D8D8"/>
        </patternFill>
      </fill>
    </dxf>
    <dxf>
      <fill>
        <patternFill>
          <bgColor theme="0" tint="-0.34998626667073579"/>
        </patternFill>
      </fill>
    </dxf>
    <dxf>
      <fill>
        <patternFill>
          <bgColor theme="0" tint="-0.14996795556505021"/>
        </patternFill>
      </fill>
    </dxf>
    <dxf>
      <fill>
        <patternFill>
          <bgColor rgb="FFA5A5A5"/>
        </patternFill>
      </fill>
    </dxf>
    <dxf>
      <fill>
        <patternFill>
          <bgColor rgb="FFD8D8D8"/>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rgb="FFA5A5A5"/>
        </patternFill>
      </fill>
    </dxf>
    <dxf>
      <fill>
        <patternFill>
          <bgColor rgb="FFD8D8D8"/>
        </patternFill>
      </fill>
    </dxf>
    <dxf>
      <fill>
        <patternFill>
          <bgColor rgb="FFA5A5A5"/>
        </patternFill>
      </fill>
    </dxf>
    <dxf>
      <fill>
        <patternFill>
          <bgColor rgb="FFD8D8D8"/>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rgb="FFA5A5A5"/>
        </patternFill>
      </fill>
    </dxf>
    <dxf>
      <fill>
        <patternFill>
          <bgColor rgb="FFD8D8D8"/>
        </patternFill>
      </fill>
    </dxf>
    <dxf>
      <fill>
        <patternFill>
          <bgColor rgb="FFA5A5A5"/>
        </patternFill>
      </fill>
    </dxf>
    <dxf>
      <fill>
        <patternFill>
          <bgColor rgb="FFD8D8D8"/>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rgb="FFA5A5A5"/>
        </patternFill>
      </fill>
    </dxf>
    <dxf>
      <fill>
        <patternFill>
          <bgColor rgb="FFD8D8D8"/>
        </patternFill>
      </fill>
    </dxf>
    <dxf>
      <fill>
        <patternFill>
          <bgColor rgb="FFA5A5A5"/>
        </patternFill>
      </fill>
    </dxf>
    <dxf>
      <fill>
        <patternFill>
          <bgColor rgb="FFD8D8D8"/>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rgb="FFA5A5A5"/>
        </patternFill>
      </fill>
    </dxf>
    <dxf>
      <fill>
        <patternFill>
          <bgColor rgb="FFD8D8D8"/>
        </patternFill>
      </fill>
    </dxf>
    <dxf>
      <fill>
        <patternFill>
          <bgColor rgb="FFA5A5A5"/>
        </patternFill>
      </fill>
    </dxf>
    <dxf>
      <fill>
        <patternFill>
          <bgColor rgb="FFD8D8D8"/>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rgb="FFA5A5A5"/>
        </patternFill>
      </fill>
    </dxf>
    <dxf>
      <fill>
        <patternFill>
          <bgColor rgb="FFD8D8D8"/>
        </patternFill>
      </fill>
    </dxf>
    <dxf>
      <fill>
        <patternFill>
          <bgColor rgb="FFA5A5A5"/>
        </patternFill>
      </fill>
    </dxf>
    <dxf>
      <fill>
        <patternFill>
          <bgColor rgb="FFD8D8D8"/>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rgb="FFA5A5A5"/>
        </patternFill>
      </fill>
    </dxf>
    <dxf>
      <fill>
        <patternFill>
          <bgColor rgb="FFD8D8D8"/>
        </patternFill>
      </fill>
    </dxf>
    <dxf>
      <fill>
        <patternFill>
          <bgColor rgb="FFA5A5A5"/>
        </patternFill>
      </fill>
    </dxf>
    <dxf>
      <fill>
        <patternFill>
          <bgColor rgb="FFD8D8D8"/>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rgb="FFA5A5A5"/>
        </patternFill>
      </fill>
    </dxf>
    <dxf>
      <fill>
        <patternFill>
          <bgColor rgb="FFD8D8D8"/>
        </patternFill>
      </fill>
    </dxf>
    <dxf>
      <fill>
        <patternFill>
          <bgColor theme="0" tint="-0.34998626667073579"/>
        </patternFill>
      </fill>
    </dxf>
    <dxf>
      <fill>
        <patternFill>
          <bgColor theme="0" tint="-0.14996795556505021"/>
        </patternFill>
      </fill>
    </dxf>
    <dxf>
      <fill>
        <patternFill>
          <bgColor rgb="FFA5A5A5"/>
        </patternFill>
      </fill>
    </dxf>
    <dxf>
      <fill>
        <patternFill>
          <bgColor rgb="FFD8D8D8"/>
        </patternFill>
      </fill>
    </dxf>
    <dxf>
      <fill>
        <patternFill>
          <bgColor rgb="FFA5A5A5"/>
        </patternFill>
      </fill>
    </dxf>
    <dxf>
      <fill>
        <patternFill>
          <bgColor rgb="FFD8D8D8"/>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rgb="FFA5A5A5"/>
        </patternFill>
      </fill>
    </dxf>
    <dxf>
      <fill>
        <patternFill>
          <bgColor rgb="FFD8D8D8"/>
        </patternFill>
      </fill>
    </dxf>
    <dxf>
      <fill>
        <patternFill>
          <bgColor rgb="FFA5A5A5"/>
        </patternFill>
      </fill>
    </dxf>
    <dxf>
      <fill>
        <patternFill>
          <bgColor rgb="FFD8D8D8"/>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rgb="FFA5A5A5"/>
        </patternFill>
      </fill>
    </dxf>
    <dxf>
      <fill>
        <patternFill>
          <bgColor rgb="FFD8D8D8"/>
        </patternFill>
      </fill>
    </dxf>
    <dxf>
      <fill>
        <patternFill>
          <bgColor theme="0" tint="-0.34998626667073579"/>
        </patternFill>
      </fill>
    </dxf>
    <dxf>
      <fill>
        <patternFill>
          <bgColor theme="0" tint="-0.14996795556505021"/>
        </patternFill>
      </fill>
    </dxf>
    <dxf>
      <fill>
        <patternFill>
          <bgColor rgb="FFA5A5A5"/>
        </patternFill>
      </fill>
    </dxf>
    <dxf>
      <fill>
        <patternFill>
          <bgColor rgb="FFD8D8D8"/>
        </patternFill>
      </fill>
    </dxf>
    <dxf>
      <fill>
        <patternFill>
          <bgColor theme="0" tint="-0.34998626667073579"/>
        </patternFill>
      </fill>
    </dxf>
    <dxf>
      <fill>
        <patternFill>
          <bgColor theme="0" tint="-0.14996795556505021"/>
        </patternFill>
      </fill>
    </dxf>
    <dxf>
      <fill>
        <patternFill>
          <bgColor rgb="FFA5A5A5"/>
        </patternFill>
      </fill>
    </dxf>
    <dxf>
      <fill>
        <patternFill>
          <bgColor rgb="FFD8D8D8"/>
        </patternFill>
      </fill>
    </dxf>
    <dxf>
      <fill>
        <patternFill>
          <bgColor theme="0" tint="-0.34998626667073579"/>
        </patternFill>
      </fill>
    </dxf>
    <dxf>
      <fill>
        <patternFill>
          <bgColor theme="0" tint="-0.14996795556505021"/>
        </patternFill>
      </fill>
    </dxf>
    <dxf>
      <fill>
        <patternFill>
          <bgColor rgb="FFA5A5A5"/>
        </patternFill>
      </fill>
    </dxf>
    <dxf>
      <fill>
        <patternFill>
          <bgColor rgb="FFD8D8D8"/>
        </patternFill>
      </fill>
    </dxf>
    <dxf>
      <fill>
        <patternFill>
          <bgColor rgb="FFA5A5A5"/>
        </patternFill>
      </fill>
    </dxf>
    <dxf>
      <fill>
        <patternFill>
          <bgColor rgb="FFD8D8D8"/>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rgb="FFA5A5A5"/>
        </patternFill>
      </fill>
    </dxf>
    <dxf>
      <fill>
        <patternFill>
          <bgColor rgb="FFD8D8D8"/>
        </patternFill>
      </fill>
    </dxf>
    <dxf>
      <fill>
        <patternFill>
          <bgColor rgb="FFA5A5A5"/>
        </patternFill>
      </fill>
    </dxf>
    <dxf>
      <fill>
        <patternFill>
          <bgColor rgb="FFD8D8D8"/>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rgb="FFA5A5A5"/>
        </patternFill>
      </fill>
    </dxf>
    <dxf>
      <fill>
        <patternFill>
          <bgColor rgb="FFD8D8D8"/>
        </patternFill>
      </fill>
    </dxf>
    <dxf>
      <fill>
        <patternFill>
          <bgColor rgb="FFA5A5A5"/>
        </patternFill>
      </fill>
    </dxf>
    <dxf>
      <fill>
        <patternFill>
          <bgColor rgb="FFD8D8D8"/>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rgb="FFA5A5A5"/>
        </patternFill>
      </fill>
    </dxf>
    <dxf>
      <fill>
        <patternFill>
          <bgColor rgb="FFD8D8D8"/>
        </patternFill>
      </fill>
    </dxf>
    <dxf>
      <fill>
        <patternFill>
          <bgColor rgb="FFA5A5A5"/>
        </patternFill>
      </fill>
    </dxf>
    <dxf>
      <fill>
        <patternFill>
          <bgColor rgb="FFD8D8D8"/>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rgb="FFA5A5A5"/>
        </patternFill>
      </fill>
    </dxf>
    <dxf>
      <fill>
        <patternFill>
          <bgColor rgb="FFD8D8D8"/>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s>
  <tableStyles count="0" defaultTableStyle="TableStyleMedium2" defaultPivotStyle="PivotStyleLight16"/>
  <colors>
    <mruColors>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ゴシック"/>
        <a:font script="Hang" typeface="맑은 고딕"/>
        <a:font script="Hans" typeface="宋体"/>
        <a:font script="Hant" typeface="新細明體"/>
        <a:font script="Arab" typeface="Tahoma"/>
        <a:font script="Hebr" typeface="Gisha"/>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a:ea typeface=""/>
        <a:cs typeface=""/>
        <a:font script="Jpan" typeface="ＭＳ ゴシック"/>
        <a:font script="Hang" typeface="맑은 고딕"/>
        <a:font script="Hans" typeface="宋体"/>
        <a:font script="Hant" typeface="新細明體"/>
        <a:font script="Arab" typeface="Tahoma"/>
        <a:font script="Hebr" typeface="Gisha"/>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Verdan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436"/>
  <sheetViews>
    <sheetView zoomScaleNormal="100" workbookViewId="0">
      <selection activeCell="G7" sqref="G7"/>
    </sheetView>
  </sheetViews>
  <sheetFormatPr defaultColWidth="8.88671875" defaultRowHeight="14.4" x14ac:dyDescent="0.3"/>
  <cols>
    <col min="1" max="1" width="8.88671875" customWidth="1"/>
    <col min="2" max="2" width="42.6640625" customWidth="1"/>
    <col min="3" max="3" width="29.5546875" customWidth="1"/>
    <col min="4" max="4" width="19.5546875" customWidth="1"/>
    <col min="5" max="5" width="31.44140625" customWidth="1"/>
    <col min="6" max="6" width="36.5546875" customWidth="1"/>
  </cols>
  <sheetData>
    <row r="1" spans="1:7" ht="21" x14ac:dyDescent="0.3">
      <c r="A1" s="1004" t="s">
        <v>1774</v>
      </c>
      <c r="B1" s="1004"/>
      <c r="C1" s="1004"/>
      <c r="D1" s="1004"/>
      <c r="E1" s="1004"/>
      <c r="F1" s="1004"/>
    </row>
    <row r="2" spans="1:7" s="121" customFormat="1" ht="72" x14ac:dyDescent="0.3">
      <c r="A2" s="641" t="s">
        <v>444</v>
      </c>
      <c r="B2" s="641" t="s">
        <v>1258</v>
      </c>
      <c r="C2" s="641" t="s">
        <v>1259</v>
      </c>
      <c r="D2" s="642" t="s">
        <v>1260</v>
      </c>
      <c r="E2" s="642" t="s">
        <v>1261</v>
      </c>
      <c r="F2" s="642" t="s">
        <v>1262</v>
      </c>
      <c r="G2" s="643"/>
    </row>
    <row r="3" spans="1:7" x14ac:dyDescent="0.3">
      <c r="A3" s="1005" t="s">
        <v>1674</v>
      </c>
      <c r="B3" s="1005"/>
      <c r="C3" s="1005"/>
      <c r="D3" s="1005"/>
      <c r="E3" s="1005"/>
      <c r="F3" s="1005"/>
    </row>
    <row r="4" spans="1:7" x14ac:dyDescent="0.3">
      <c r="A4" s="1006" t="s">
        <v>1675</v>
      </c>
      <c r="B4" s="1007"/>
      <c r="C4" s="1007"/>
      <c r="D4" s="1007"/>
      <c r="E4" s="1007"/>
      <c r="F4" s="1008"/>
    </row>
    <row r="5" spans="1:7" s="706" customFormat="1" ht="12" x14ac:dyDescent="0.25">
      <c r="A5" s="796" t="s">
        <v>3</v>
      </c>
      <c r="B5" s="708" t="s">
        <v>337</v>
      </c>
      <c r="C5" s="705"/>
      <c r="D5" s="705"/>
      <c r="E5" s="705"/>
      <c r="F5" s="705"/>
    </row>
    <row r="6" spans="1:7" s="706" customFormat="1" ht="12" x14ac:dyDescent="0.25">
      <c r="A6" s="707" t="s">
        <v>4</v>
      </c>
      <c r="B6" s="708" t="s">
        <v>1263</v>
      </c>
      <c r="C6" s="705"/>
      <c r="D6" s="705"/>
      <c r="E6" s="705"/>
      <c r="F6" s="705"/>
    </row>
    <row r="7" spans="1:7" s="706" customFormat="1" ht="36" x14ac:dyDescent="0.25">
      <c r="A7" s="707" t="s">
        <v>286</v>
      </c>
      <c r="B7" s="709" t="s">
        <v>1264</v>
      </c>
      <c r="C7" s="705"/>
      <c r="D7" s="628" t="s">
        <v>127</v>
      </c>
      <c r="E7" s="628" t="s">
        <v>1265</v>
      </c>
      <c r="F7" s="628" t="s">
        <v>1266</v>
      </c>
    </row>
    <row r="8" spans="1:7" s="706" customFormat="1" ht="36" x14ac:dyDescent="0.25">
      <c r="A8" s="707" t="s">
        <v>614</v>
      </c>
      <c r="B8" s="709" t="s">
        <v>1267</v>
      </c>
      <c r="C8" s="705"/>
      <c r="D8" s="628" t="s">
        <v>1268</v>
      </c>
      <c r="E8" s="628" t="s">
        <v>1269</v>
      </c>
      <c r="F8" s="628" t="s">
        <v>1270</v>
      </c>
    </row>
    <row r="9" spans="1:7" s="706" customFormat="1" ht="36" x14ac:dyDescent="0.25">
      <c r="A9" s="707" t="s">
        <v>616</v>
      </c>
      <c r="B9" s="710" t="s">
        <v>1271</v>
      </c>
      <c r="C9" s="705"/>
      <c r="D9" s="628" t="s">
        <v>1272</v>
      </c>
      <c r="E9" s="628" t="s">
        <v>1273</v>
      </c>
      <c r="F9" s="705"/>
    </row>
    <row r="10" spans="1:7" s="706" customFormat="1" ht="36" x14ac:dyDescent="0.25">
      <c r="A10" s="707" t="s">
        <v>618</v>
      </c>
      <c r="B10" s="710" t="s">
        <v>1274</v>
      </c>
      <c r="C10" s="705"/>
      <c r="D10" s="628" t="s">
        <v>1272</v>
      </c>
      <c r="E10" s="628" t="s">
        <v>1273</v>
      </c>
      <c r="F10" s="705"/>
    </row>
    <row r="11" spans="1:7" s="706" customFormat="1" ht="12" x14ac:dyDescent="0.25">
      <c r="A11" s="707" t="s">
        <v>14</v>
      </c>
      <c r="B11" s="711" t="s">
        <v>15</v>
      </c>
      <c r="C11" s="705"/>
      <c r="D11" s="705"/>
      <c r="E11" s="705"/>
      <c r="F11" s="705"/>
    </row>
    <row r="12" spans="1:7" s="706" customFormat="1" ht="36" x14ac:dyDescent="0.25">
      <c r="A12" s="707" t="s">
        <v>286</v>
      </c>
      <c r="B12" s="710" t="s">
        <v>1275</v>
      </c>
      <c r="C12" s="705"/>
      <c r="D12" s="628" t="s">
        <v>1276</v>
      </c>
      <c r="E12" s="628" t="s">
        <v>1265</v>
      </c>
      <c r="F12" s="628" t="s">
        <v>1266</v>
      </c>
    </row>
    <row r="13" spans="1:7" s="706" customFormat="1" ht="36" x14ac:dyDescent="0.25">
      <c r="A13" s="707" t="s">
        <v>614</v>
      </c>
      <c r="B13" s="710" t="s">
        <v>1277</v>
      </c>
      <c r="C13" s="705"/>
      <c r="D13" s="628" t="s">
        <v>1268</v>
      </c>
      <c r="E13" s="628" t="s">
        <v>1269</v>
      </c>
      <c r="F13" s="628" t="s">
        <v>1278</v>
      </c>
    </row>
    <row r="14" spans="1:7" s="706" customFormat="1" ht="36" x14ac:dyDescent="0.25">
      <c r="A14" s="707" t="s">
        <v>616</v>
      </c>
      <c r="B14" s="710" t="s">
        <v>1279</v>
      </c>
      <c r="C14" s="705"/>
      <c r="D14" s="628" t="s">
        <v>1272</v>
      </c>
      <c r="E14" s="628" t="s">
        <v>1280</v>
      </c>
      <c r="F14" s="705"/>
    </row>
    <row r="15" spans="1:7" s="706" customFormat="1" ht="36" x14ac:dyDescent="0.25">
      <c r="A15" s="707" t="s">
        <v>618</v>
      </c>
      <c r="B15" s="710" t="s">
        <v>1281</v>
      </c>
      <c r="C15" s="705"/>
      <c r="D15" s="628" t="s">
        <v>1272</v>
      </c>
      <c r="E15" s="628" t="s">
        <v>1280</v>
      </c>
      <c r="F15" s="705"/>
    </row>
    <row r="16" spans="1:7" s="706" customFormat="1" ht="12" x14ac:dyDescent="0.25">
      <c r="A16" s="707" t="s">
        <v>16</v>
      </c>
      <c r="B16" s="711" t="s">
        <v>17</v>
      </c>
      <c r="C16" s="705"/>
      <c r="D16" s="705"/>
      <c r="E16" s="705"/>
      <c r="F16" s="705"/>
    </row>
    <row r="17" spans="1:6" s="706" customFormat="1" ht="36" x14ac:dyDescent="0.25">
      <c r="A17" s="707" t="s">
        <v>286</v>
      </c>
      <c r="B17" s="710" t="s">
        <v>1282</v>
      </c>
      <c r="C17" s="705"/>
      <c r="D17" s="628" t="s">
        <v>1276</v>
      </c>
      <c r="E17" s="628" t="s">
        <v>1265</v>
      </c>
      <c r="F17" s="628" t="s">
        <v>1266</v>
      </c>
    </row>
    <row r="18" spans="1:6" s="706" customFormat="1" ht="48" x14ac:dyDescent="0.25">
      <c r="A18" s="707" t="s">
        <v>614</v>
      </c>
      <c r="B18" s="710" t="s">
        <v>1283</v>
      </c>
      <c r="C18" s="705"/>
      <c r="D18" s="628" t="s">
        <v>1268</v>
      </c>
      <c r="E18" s="628" t="s">
        <v>1284</v>
      </c>
      <c r="F18" s="628" t="s">
        <v>1285</v>
      </c>
    </row>
    <row r="19" spans="1:6" s="706" customFormat="1" ht="36" x14ac:dyDescent="0.25">
      <c r="A19" s="707" t="s">
        <v>616</v>
      </c>
      <c r="B19" s="712" t="s">
        <v>1286</v>
      </c>
      <c r="C19" s="705"/>
      <c r="D19" s="628" t="s">
        <v>1272</v>
      </c>
      <c r="E19" s="628" t="s">
        <v>1273</v>
      </c>
      <c r="F19" s="705"/>
    </row>
    <row r="20" spans="1:6" s="706" customFormat="1" ht="36" x14ac:dyDescent="0.25">
      <c r="A20" s="707" t="s">
        <v>618</v>
      </c>
      <c r="B20" s="712" t="s">
        <v>1287</v>
      </c>
      <c r="C20" s="705"/>
      <c r="D20" s="628" t="s">
        <v>1272</v>
      </c>
      <c r="E20" s="628" t="s">
        <v>1273</v>
      </c>
      <c r="F20" s="705"/>
    </row>
    <row r="21" spans="1:6" s="706" customFormat="1" ht="12" x14ac:dyDescent="0.25">
      <c r="A21" s="707" t="s">
        <v>19</v>
      </c>
      <c r="B21" s="711" t="s">
        <v>20</v>
      </c>
      <c r="C21" s="705"/>
      <c r="D21" s="705"/>
      <c r="E21" s="705"/>
      <c r="F21" s="705"/>
    </row>
    <row r="22" spans="1:6" s="706" customFormat="1" ht="36" x14ac:dyDescent="0.25">
      <c r="A22" s="707" t="s">
        <v>286</v>
      </c>
      <c r="B22" s="710" t="s">
        <v>1288</v>
      </c>
      <c r="C22" s="705"/>
      <c r="D22" s="628" t="s">
        <v>1276</v>
      </c>
      <c r="E22" s="628" t="s">
        <v>1265</v>
      </c>
      <c r="F22" s="628" t="s">
        <v>1266</v>
      </c>
    </row>
    <row r="23" spans="1:6" s="706" customFormat="1" ht="48" x14ac:dyDescent="0.25">
      <c r="A23" s="707" t="s">
        <v>614</v>
      </c>
      <c r="B23" s="710" t="s">
        <v>1289</v>
      </c>
      <c r="C23" s="705"/>
      <c r="D23" s="628" t="s">
        <v>1268</v>
      </c>
      <c r="E23" s="628" t="s">
        <v>1269</v>
      </c>
      <c r="F23" s="628" t="s">
        <v>1290</v>
      </c>
    </row>
    <row r="24" spans="1:6" s="706" customFormat="1" ht="36" x14ac:dyDescent="0.25">
      <c r="A24" s="707" t="s">
        <v>616</v>
      </c>
      <c r="B24" s="710" t="s">
        <v>1291</v>
      </c>
      <c r="C24" s="705"/>
      <c r="D24" s="628" t="s">
        <v>1272</v>
      </c>
      <c r="E24" s="628" t="s">
        <v>1273</v>
      </c>
      <c r="F24" s="705"/>
    </row>
    <row r="25" spans="1:6" s="706" customFormat="1" ht="36" x14ac:dyDescent="0.25">
      <c r="A25" s="707" t="s">
        <v>618</v>
      </c>
      <c r="B25" s="710" t="s">
        <v>1292</v>
      </c>
      <c r="C25" s="705"/>
      <c r="D25" s="628" t="s">
        <v>1272</v>
      </c>
      <c r="E25" s="628" t="s">
        <v>1273</v>
      </c>
      <c r="F25" s="705"/>
    </row>
    <row r="26" spans="1:6" s="706" customFormat="1" ht="24" x14ac:dyDescent="0.25">
      <c r="A26" s="707" t="s">
        <v>1293</v>
      </c>
      <c r="B26" s="713" t="s">
        <v>1294</v>
      </c>
      <c r="C26" s="705"/>
      <c r="D26" s="705"/>
      <c r="E26" s="705"/>
      <c r="F26" s="705"/>
    </row>
    <row r="27" spans="1:6" s="706" customFormat="1" ht="12" x14ac:dyDescent="0.25">
      <c r="A27" s="714" t="s">
        <v>25</v>
      </c>
      <c r="B27" s="713" t="s">
        <v>1295</v>
      </c>
      <c r="C27" s="705"/>
      <c r="D27" s="705"/>
      <c r="E27" s="705"/>
      <c r="F27" s="705"/>
    </row>
    <row r="28" spans="1:6" s="706" customFormat="1" ht="12" x14ac:dyDescent="0.25">
      <c r="A28" s="714" t="s">
        <v>26</v>
      </c>
      <c r="B28" s="713" t="s">
        <v>1296</v>
      </c>
      <c r="C28" s="705"/>
      <c r="D28" s="705"/>
      <c r="E28" s="705"/>
      <c r="F28" s="705"/>
    </row>
    <row r="29" spans="1:6" s="706" customFormat="1" ht="36" x14ac:dyDescent="0.25">
      <c r="A29" s="715" t="s">
        <v>5</v>
      </c>
      <c r="B29" s="716" t="s">
        <v>1297</v>
      </c>
      <c r="C29" s="717"/>
      <c r="D29" s="628" t="s">
        <v>1272</v>
      </c>
      <c r="E29" s="628" t="s">
        <v>1298</v>
      </c>
      <c r="F29" s="628" t="s">
        <v>1299</v>
      </c>
    </row>
    <row r="30" spans="1:6" s="706" customFormat="1" ht="36" x14ac:dyDescent="0.25">
      <c r="A30" s="715" t="s">
        <v>7</v>
      </c>
      <c r="B30" s="716" t="s">
        <v>1300</v>
      </c>
      <c r="C30" s="717"/>
      <c r="D30" s="628" t="s">
        <v>1272</v>
      </c>
      <c r="E30" s="628" t="s">
        <v>1301</v>
      </c>
      <c r="F30" s="628" t="s">
        <v>1299</v>
      </c>
    </row>
    <row r="31" spans="1:6" s="706" customFormat="1" ht="36" x14ac:dyDescent="0.25">
      <c r="A31" s="715" t="s">
        <v>9</v>
      </c>
      <c r="B31" s="716" t="s">
        <v>1302</v>
      </c>
      <c r="C31" s="717"/>
      <c r="D31" s="628" t="s">
        <v>1272</v>
      </c>
      <c r="E31" s="628" t="s">
        <v>1303</v>
      </c>
      <c r="F31" s="628" t="s">
        <v>1299</v>
      </c>
    </row>
    <row r="32" spans="1:6" s="706" customFormat="1" ht="24" x14ac:dyDescent="0.25">
      <c r="A32" s="715" t="s">
        <v>11</v>
      </c>
      <c r="B32" s="716" t="s">
        <v>1304</v>
      </c>
      <c r="C32" s="717"/>
      <c r="D32" s="628" t="s">
        <v>1305</v>
      </c>
      <c r="E32" s="628" t="s">
        <v>1306</v>
      </c>
      <c r="F32" s="628"/>
    </row>
    <row r="33" spans="1:6" s="706" customFormat="1" ht="24" x14ac:dyDescent="0.25">
      <c r="A33" s="715" t="s">
        <v>30</v>
      </c>
      <c r="B33" s="716" t="s">
        <v>1307</v>
      </c>
      <c r="C33" s="717"/>
      <c r="D33" s="628" t="s">
        <v>1305</v>
      </c>
      <c r="E33" s="628" t="s">
        <v>1306</v>
      </c>
      <c r="F33" s="628"/>
    </row>
    <row r="34" spans="1:6" s="706" customFormat="1" ht="24" x14ac:dyDescent="0.25">
      <c r="A34" s="715" t="s">
        <v>32</v>
      </c>
      <c r="B34" s="716" t="s">
        <v>1308</v>
      </c>
      <c r="C34" s="717"/>
      <c r="D34" s="628" t="s">
        <v>1305</v>
      </c>
      <c r="E34" s="628" t="s">
        <v>1306</v>
      </c>
      <c r="F34" s="628"/>
    </row>
    <row r="35" spans="1:6" s="706" customFormat="1" ht="72" x14ac:dyDescent="0.25">
      <c r="A35" s="715" t="s">
        <v>35</v>
      </c>
      <c r="B35" s="716" t="s">
        <v>1309</v>
      </c>
      <c r="C35" s="717"/>
      <c r="D35" s="628" t="s">
        <v>1305</v>
      </c>
      <c r="E35" s="628" t="s">
        <v>1310</v>
      </c>
      <c r="F35" s="628"/>
    </row>
    <row r="36" spans="1:6" s="706" customFormat="1" ht="120" x14ac:dyDescent="0.25">
      <c r="A36" s="715" t="s">
        <v>38</v>
      </c>
      <c r="B36" s="716" t="s">
        <v>1311</v>
      </c>
      <c r="C36" s="628" t="s">
        <v>1312</v>
      </c>
      <c r="D36" s="628" t="s">
        <v>1313</v>
      </c>
      <c r="E36" s="628" t="s">
        <v>1314</v>
      </c>
      <c r="F36" s="628"/>
    </row>
    <row r="37" spans="1:6" s="706" customFormat="1" ht="120" x14ac:dyDescent="0.25">
      <c r="A37" s="715" t="s">
        <v>39</v>
      </c>
      <c r="B37" s="716" t="s">
        <v>1315</v>
      </c>
      <c r="C37" s="628" t="s">
        <v>1316</v>
      </c>
      <c r="D37" s="628" t="s">
        <v>1317</v>
      </c>
      <c r="E37" s="628" t="s">
        <v>1318</v>
      </c>
      <c r="F37" s="628"/>
    </row>
    <row r="38" spans="1:6" s="706" customFormat="1" ht="24" x14ac:dyDescent="0.25">
      <c r="A38" s="715" t="s">
        <v>169</v>
      </c>
      <c r="B38" s="716" t="s">
        <v>1319</v>
      </c>
      <c r="C38" s="717"/>
      <c r="D38" s="628" t="s">
        <v>1320</v>
      </c>
      <c r="E38" s="628" t="s">
        <v>1321</v>
      </c>
      <c r="F38" s="628" t="s">
        <v>1322</v>
      </c>
    </row>
    <row r="39" spans="1:6" s="706" customFormat="1" ht="12.6" thickBot="1" x14ac:dyDescent="0.3">
      <c r="A39" s="715" t="s">
        <v>171</v>
      </c>
      <c r="B39" s="716" t="s">
        <v>1323</v>
      </c>
      <c r="C39" s="717"/>
      <c r="D39" s="628" t="s">
        <v>1320</v>
      </c>
      <c r="E39" s="628" t="s">
        <v>1324</v>
      </c>
      <c r="F39" s="628"/>
    </row>
    <row r="40" spans="1:6" s="706" customFormat="1" ht="22.8" x14ac:dyDescent="0.25">
      <c r="A40" s="714" t="s">
        <v>271</v>
      </c>
      <c r="B40" s="718" t="s">
        <v>1762</v>
      </c>
      <c r="C40" s="705"/>
      <c r="D40" s="705"/>
      <c r="E40" s="705" t="s">
        <v>1325</v>
      </c>
      <c r="F40" s="705"/>
    </row>
    <row r="41" spans="1:6" s="706" customFormat="1" ht="22.8" x14ac:dyDescent="0.25">
      <c r="A41" s="714" t="s">
        <v>273</v>
      </c>
      <c r="B41" s="719" t="s">
        <v>1763</v>
      </c>
      <c r="C41" s="705"/>
      <c r="D41" s="705"/>
      <c r="E41" s="705" t="s">
        <v>1325</v>
      </c>
      <c r="F41" s="705"/>
    </row>
    <row r="42" spans="1:6" s="706" customFormat="1" ht="24" x14ac:dyDescent="0.25">
      <c r="A42" s="714" t="s">
        <v>274</v>
      </c>
      <c r="B42" s="720" t="s">
        <v>1326</v>
      </c>
      <c r="C42" s="705"/>
      <c r="D42" s="705"/>
      <c r="E42" s="705"/>
      <c r="F42" s="705"/>
    </row>
    <row r="43" spans="1:6" s="706" customFormat="1" ht="24" x14ac:dyDescent="0.25">
      <c r="A43" s="714" t="s">
        <v>275</v>
      </c>
      <c r="B43" s="716" t="s">
        <v>1327</v>
      </c>
      <c r="C43" s="705"/>
      <c r="D43" s="705"/>
      <c r="E43" s="705" t="s">
        <v>1325</v>
      </c>
      <c r="F43" s="705"/>
    </row>
    <row r="44" spans="1:6" s="706" customFormat="1" ht="48" x14ac:dyDescent="0.25">
      <c r="A44" s="721" t="s">
        <v>396</v>
      </c>
      <c r="B44" s="720" t="s">
        <v>1328</v>
      </c>
      <c r="C44" s="705"/>
      <c r="D44" s="705"/>
      <c r="E44" s="705"/>
      <c r="F44" s="705"/>
    </row>
    <row r="45" spans="1:6" s="706" customFormat="1" ht="48" x14ac:dyDescent="0.25">
      <c r="A45" s="721" t="s">
        <v>397</v>
      </c>
      <c r="B45" s="720" t="s">
        <v>1328</v>
      </c>
      <c r="C45" s="705"/>
      <c r="D45" s="705"/>
      <c r="E45" s="705"/>
      <c r="F45" s="705"/>
    </row>
    <row r="46" spans="1:6" s="706" customFormat="1" ht="36" x14ac:dyDescent="0.25">
      <c r="A46" s="721" t="s">
        <v>398</v>
      </c>
      <c r="B46" s="720" t="s">
        <v>1329</v>
      </c>
      <c r="C46" s="705"/>
      <c r="D46" s="705"/>
      <c r="E46" s="705"/>
      <c r="F46" s="705"/>
    </row>
    <row r="47" spans="1:6" s="706" customFormat="1" ht="12" x14ac:dyDescent="0.25">
      <c r="B47" s="716"/>
      <c r="C47" s="705"/>
      <c r="D47" s="705"/>
      <c r="E47" s="705"/>
      <c r="F47" s="705"/>
    </row>
    <row r="48" spans="1:6" s="706" customFormat="1" ht="34.200000000000003" x14ac:dyDescent="0.25">
      <c r="A48" s="722" t="s">
        <v>343</v>
      </c>
      <c r="B48" s="723" t="s">
        <v>1764</v>
      </c>
      <c r="C48" s="705"/>
      <c r="D48" s="705"/>
      <c r="E48" s="705"/>
      <c r="F48" s="705"/>
    </row>
    <row r="49" spans="1:6" s="706" customFormat="1" ht="22.8" x14ac:dyDescent="0.25">
      <c r="A49" s="722" t="s">
        <v>705</v>
      </c>
      <c r="B49" s="775" t="s">
        <v>1765</v>
      </c>
      <c r="C49" s="705"/>
      <c r="D49" s="705"/>
      <c r="E49" s="705"/>
      <c r="F49" s="705"/>
    </row>
    <row r="50" spans="1:6" s="706" customFormat="1" ht="22.8" x14ac:dyDescent="0.25">
      <c r="A50" s="797" t="s">
        <v>1330</v>
      </c>
      <c r="B50" s="798" t="s">
        <v>1331</v>
      </c>
      <c r="C50" s="705"/>
      <c r="D50" s="705"/>
      <c r="E50" s="705"/>
      <c r="F50" s="705"/>
    </row>
    <row r="51" spans="1:6" s="706" customFormat="1" ht="12" x14ac:dyDescent="0.25">
      <c r="A51" s="799" t="s">
        <v>5</v>
      </c>
      <c r="B51" s="800" t="s">
        <v>1766</v>
      </c>
      <c r="C51" s="717"/>
      <c r="D51" s="717"/>
      <c r="E51" s="717" t="s">
        <v>1332</v>
      </c>
      <c r="F51" s="717"/>
    </row>
    <row r="52" spans="1:6" s="706" customFormat="1" ht="48" x14ac:dyDescent="0.25">
      <c r="A52" s="799" t="s">
        <v>7</v>
      </c>
      <c r="B52" s="800" t="s">
        <v>1333</v>
      </c>
      <c r="C52" s="717" t="s">
        <v>264</v>
      </c>
      <c r="D52" s="717" t="s">
        <v>127</v>
      </c>
      <c r="E52" s="628" t="s">
        <v>1334</v>
      </c>
      <c r="F52" s="628" t="s">
        <v>1335</v>
      </c>
    </row>
    <row r="53" spans="1:6" s="706" customFormat="1" ht="24" x14ac:dyDescent="0.25">
      <c r="A53" s="799" t="s">
        <v>9</v>
      </c>
      <c r="B53" s="800" t="s">
        <v>1336</v>
      </c>
      <c r="C53" s="717" t="s">
        <v>1049</v>
      </c>
      <c r="D53" s="628" t="s">
        <v>1337</v>
      </c>
      <c r="E53" s="628" t="s">
        <v>1338</v>
      </c>
      <c r="F53" s="628" t="s">
        <v>1339</v>
      </c>
    </row>
    <row r="54" spans="1:6" s="706" customFormat="1" ht="24" x14ac:dyDescent="0.25">
      <c r="A54" s="799" t="s">
        <v>11</v>
      </c>
      <c r="B54" s="800" t="s">
        <v>1340</v>
      </c>
      <c r="C54" s="717" t="s">
        <v>163</v>
      </c>
      <c r="D54" s="628" t="s">
        <v>1337</v>
      </c>
      <c r="E54" s="628" t="s">
        <v>1338</v>
      </c>
      <c r="F54" s="717" t="s">
        <v>1341</v>
      </c>
    </row>
    <row r="55" spans="1:6" s="706" customFormat="1" ht="24" x14ac:dyDescent="0.25">
      <c r="A55" s="799" t="s">
        <v>30</v>
      </c>
      <c r="B55" s="800" t="s">
        <v>1342</v>
      </c>
      <c r="C55" s="717" t="s">
        <v>1049</v>
      </c>
      <c r="D55" s="628" t="s">
        <v>1343</v>
      </c>
      <c r="E55" s="724" t="s">
        <v>1338</v>
      </c>
      <c r="F55" s="628" t="s">
        <v>1344</v>
      </c>
    </row>
    <row r="56" spans="1:6" s="706" customFormat="1" ht="132" x14ac:dyDescent="0.25">
      <c r="A56" s="799" t="s">
        <v>32</v>
      </c>
      <c r="B56" s="800" t="s">
        <v>1345</v>
      </c>
      <c r="C56" s="717" t="s">
        <v>540</v>
      </c>
      <c r="D56" s="717" t="s">
        <v>1346</v>
      </c>
      <c r="E56" s="628" t="s">
        <v>1347</v>
      </c>
      <c r="F56" s="628" t="s">
        <v>1348</v>
      </c>
    </row>
    <row r="57" spans="1:6" s="706" customFormat="1" ht="36" x14ac:dyDescent="0.25">
      <c r="A57" s="799" t="s">
        <v>35</v>
      </c>
      <c r="B57" s="800" t="s">
        <v>1349</v>
      </c>
      <c r="C57" s="717" t="s">
        <v>1049</v>
      </c>
      <c r="D57" s="628" t="s">
        <v>1350</v>
      </c>
      <c r="E57" s="628" t="s">
        <v>1351</v>
      </c>
      <c r="F57" s="717" t="s">
        <v>1352</v>
      </c>
    </row>
    <row r="58" spans="1:6" s="706" customFormat="1" ht="36" x14ac:dyDescent="0.25">
      <c r="A58" s="799" t="s">
        <v>38</v>
      </c>
      <c r="B58" s="800" t="s">
        <v>1353</v>
      </c>
      <c r="C58" s="717" t="s">
        <v>540</v>
      </c>
      <c r="D58" s="717" t="s">
        <v>1346</v>
      </c>
      <c r="E58" s="628" t="s">
        <v>1351</v>
      </c>
      <c r="F58" s="717" t="s">
        <v>1352</v>
      </c>
    </row>
    <row r="59" spans="1:6" s="706" customFormat="1" ht="36" x14ac:dyDescent="0.25">
      <c r="A59" s="799" t="s">
        <v>39</v>
      </c>
      <c r="B59" s="800" t="s">
        <v>1354</v>
      </c>
      <c r="C59" s="717" t="s">
        <v>1049</v>
      </c>
      <c r="D59" s="628" t="s">
        <v>1343</v>
      </c>
      <c r="E59" s="628" t="s">
        <v>1351</v>
      </c>
      <c r="F59" s="628" t="s">
        <v>1352</v>
      </c>
    </row>
    <row r="60" spans="1:6" s="706" customFormat="1" ht="36" x14ac:dyDescent="0.25">
      <c r="A60" s="799" t="s">
        <v>169</v>
      </c>
      <c r="B60" s="800" t="s">
        <v>1355</v>
      </c>
      <c r="C60" s="717" t="s">
        <v>540</v>
      </c>
      <c r="D60" s="717" t="s">
        <v>1346</v>
      </c>
      <c r="E60" s="628" t="s">
        <v>1356</v>
      </c>
      <c r="F60" s="628" t="s">
        <v>1348</v>
      </c>
    </row>
    <row r="61" spans="1:6" s="706" customFormat="1" ht="36" x14ac:dyDescent="0.25">
      <c r="A61" s="799" t="s">
        <v>171</v>
      </c>
      <c r="B61" s="800" t="s">
        <v>1357</v>
      </c>
      <c r="C61" s="717" t="s">
        <v>1049</v>
      </c>
      <c r="D61" s="628" t="s">
        <v>1350</v>
      </c>
      <c r="E61" s="628" t="s">
        <v>1351</v>
      </c>
      <c r="F61" s="628" t="s">
        <v>1352</v>
      </c>
    </row>
    <row r="62" spans="1:6" s="706" customFormat="1" ht="36" x14ac:dyDescent="0.25">
      <c r="A62" s="799" t="s">
        <v>271</v>
      </c>
      <c r="B62" s="800" t="s">
        <v>1358</v>
      </c>
      <c r="C62" s="717" t="s">
        <v>540</v>
      </c>
      <c r="D62" s="717" t="s">
        <v>1346</v>
      </c>
      <c r="E62" s="628" t="s">
        <v>1356</v>
      </c>
      <c r="F62" s="628" t="s">
        <v>1359</v>
      </c>
    </row>
    <row r="63" spans="1:6" s="706" customFormat="1" ht="24" x14ac:dyDescent="0.25">
      <c r="A63" s="799" t="s">
        <v>273</v>
      </c>
      <c r="B63" s="800" t="s">
        <v>1360</v>
      </c>
      <c r="C63" s="717" t="s">
        <v>1361</v>
      </c>
      <c r="D63" s="628" t="s">
        <v>1337</v>
      </c>
      <c r="E63" s="628" t="s">
        <v>1362</v>
      </c>
      <c r="F63" s="705"/>
    </row>
    <row r="64" spans="1:6" s="706" customFormat="1" ht="24" x14ac:dyDescent="0.25">
      <c r="A64" s="799" t="s">
        <v>274</v>
      </c>
      <c r="B64" s="800" t="s">
        <v>1363</v>
      </c>
      <c r="C64" s="717" t="s">
        <v>13</v>
      </c>
      <c r="D64" s="628" t="s">
        <v>1337</v>
      </c>
      <c r="E64" s="628" t="s">
        <v>1364</v>
      </c>
      <c r="F64" s="705"/>
    </row>
    <row r="65" spans="1:6" s="706" customFormat="1" ht="24" x14ac:dyDescent="0.25">
      <c r="A65" s="799" t="s">
        <v>275</v>
      </c>
      <c r="B65" s="800" t="s">
        <v>1365</v>
      </c>
      <c r="C65" s="717" t="s">
        <v>1366</v>
      </c>
      <c r="D65" s="628" t="s">
        <v>1337</v>
      </c>
      <c r="E65" s="628" t="s">
        <v>1362</v>
      </c>
      <c r="F65" s="628" t="s">
        <v>1367</v>
      </c>
    </row>
    <row r="66" spans="1:6" s="706" customFormat="1" ht="24" x14ac:dyDescent="0.25">
      <c r="A66" s="799" t="s">
        <v>396</v>
      </c>
      <c r="B66" s="800" t="s">
        <v>1368</v>
      </c>
      <c r="C66" s="717" t="s">
        <v>1361</v>
      </c>
      <c r="D66" s="628" t="s">
        <v>1337</v>
      </c>
      <c r="E66" s="628" t="s">
        <v>1369</v>
      </c>
      <c r="F66" s="705" t="s">
        <v>1370</v>
      </c>
    </row>
    <row r="67" spans="1:6" s="706" customFormat="1" ht="24" x14ac:dyDescent="0.25">
      <c r="A67" s="799" t="s">
        <v>397</v>
      </c>
      <c r="B67" s="800" t="s">
        <v>1371</v>
      </c>
      <c r="C67" s="717" t="s">
        <v>540</v>
      </c>
      <c r="D67" s="628" t="s">
        <v>1337</v>
      </c>
      <c r="E67" s="628" t="s">
        <v>1372</v>
      </c>
      <c r="F67" s="705"/>
    </row>
    <row r="68" spans="1:6" s="706" customFormat="1" ht="36" x14ac:dyDescent="0.25">
      <c r="A68" s="799" t="s">
        <v>398</v>
      </c>
      <c r="B68" s="800" t="s">
        <v>1373</v>
      </c>
      <c r="C68" s="717" t="s">
        <v>13</v>
      </c>
      <c r="D68" s="717" t="s">
        <v>1305</v>
      </c>
      <c r="E68" s="628" t="s">
        <v>1374</v>
      </c>
      <c r="F68" s="705" t="s">
        <v>1375</v>
      </c>
    </row>
    <row r="69" spans="1:6" s="706" customFormat="1" ht="12" x14ac:dyDescent="0.25">
      <c r="A69" s="801" t="s">
        <v>551</v>
      </c>
      <c r="B69" s="802" t="s">
        <v>723</v>
      </c>
      <c r="C69" s="705"/>
      <c r="D69" s="705"/>
      <c r="E69" s="705"/>
      <c r="F69" s="705"/>
    </row>
    <row r="70" spans="1:6" s="706" customFormat="1" ht="12" x14ac:dyDescent="0.25">
      <c r="A70" s="801" t="s">
        <v>552</v>
      </c>
      <c r="B70" s="802" t="s">
        <v>725</v>
      </c>
      <c r="C70" s="705"/>
      <c r="D70" s="705"/>
      <c r="E70" s="705"/>
      <c r="F70" s="705"/>
    </row>
    <row r="71" spans="1:6" s="706" customFormat="1" ht="12" x14ac:dyDescent="0.25">
      <c r="A71" s="801" t="s">
        <v>553</v>
      </c>
      <c r="B71" s="802" t="s">
        <v>728</v>
      </c>
      <c r="C71" s="705"/>
      <c r="D71" s="705"/>
      <c r="E71" s="705"/>
      <c r="F71" s="705"/>
    </row>
    <row r="72" spans="1:6" s="706" customFormat="1" ht="12" x14ac:dyDescent="0.25">
      <c r="B72" s="716"/>
      <c r="C72" s="705"/>
      <c r="D72" s="705"/>
      <c r="E72" s="705"/>
      <c r="F72" s="705"/>
    </row>
    <row r="73" spans="1:6" s="706" customFormat="1" ht="12" x14ac:dyDescent="0.25">
      <c r="A73" s="803" t="s">
        <v>907</v>
      </c>
      <c r="B73" s="802" t="s">
        <v>735</v>
      </c>
      <c r="C73" s="705"/>
      <c r="D73" s="705"/>
      <c r="E73" s="705"/>
      <c r="F73" s="705"/>
    </row>
    <row r="74" spans="1:6" s="706" customFormat="1" ht="12" x14ac:dyDescent="0.25">
      <c r="A74" s="803" t="s">
        <v>908</v>
      </c>
      <c r="B74" s="802" t="s">
        <v>820</v>
      </c>
      <c r="C74" s="705"/>
      <c r="D74" s="705"/>
      <c r="E74" s="705"/>
      <c r="F74" s="705"/>
    </row>
    <row r="75" spans="1:6" s="706" customFormat="1" ht="12" x14ac:dyDescent="0.25">
      <c r="A75" s="803" t="s">
        <v>909</v>
      </c>
      <c r="B75" s="802" t="s">
        <v>738</v>
      </c>
      <c r="C75" s="705"/>
      <c r="D75" s="705"/>
      <c r="E75" s="705"/>
      <c r="F75" s="705"/>
    </row>
    <row r="76" spans="1:6" s="706" customFormat="1" ht="22.8" x14ac:dyDescent="0.25">
      <c r="A76" s="803" t="s">
        <v>910</v>
      </c>
      <c r="B76" s="802" t="s">
        <v>740</v>
      </c>
      <c r="C76" s="705"/>
      <c r="D76" s="705"/>
      <c r="E76" s="705"/>
      <c r="F76" s="705"/>
    </row>
    <row r="77" spans="1:6" s="706" customFormat="1" ht="22.8" x14ac:dyDescent="0.25">
      <c r="A77" s="803" t="s">
        <v>911</v>
      </c>
      <c r="B77" s="802" t="s">
        <v>742</v>
      </c>
      <c r="C77" s="705"/>
      <c r="D77" s="705"/>
      <c r="E77" s="705"/>
      <c r="F77" s="705"/>
    </row>
    <row r="78" spans="1:6" s="706" customFormat="1" ht="12" x14ac:dyDescent="0.25">
      <c r="B78" s="716"/>
      <c r="C78" s="705"/>
      <c r="D78" s="705"/>
      <c r="E78" s="705"/>
      <c r="F78" s="705"/>
    </row>
    <row r="79" spans="1:6" s="706" customFormat="1" ht="22.8" x14ac:dyDescent="0.25">
      <c r="A79" s="722" t="s">
        <v>344</v>
      </c>
      <c r="B79" s="725" t="s">
        <v>1376</v>
      </c>
      <c r="C79" s="705"/>
      <c r="D79" s="705"/>
      <c r="E79" s="705"/>
      <c r="F79" s="705"/>
    </row>
    <row r="80" spans="1:6" s="706" customFormat="1" ht="22.8" x14ac:dyDescent="0.25">
      <c r="A80" s="726" t="s">
        <v>1377</v>
      </c>
      <c r="B80" s="725" t="s">
        <v>1378</v>
      </c>
      <c r="C80" s="705"/>
      <c r="D80" s="705"/>
      <c r="E80" s="705"/>
      <c r="F80" s="705"/>
    </row>
    <row r="81" spans="1:6" s="706" customFormat="1" ht="12" x14ac:dyDescent="0.25">
      <c r="A81" s="737" t="s">
        <v>5</v>
      </c>
      <c r="B81" s="800" t="s">
        <v>536</v>
      </c>
      <c r="C81" s="717"/>
      <c r="D81" s="717"/>
      <c r="E81" s="717" t="s">
        <v>1332</v>
      </c>
      <c r="F81" s="717"/>
    </row>
    <row r="82" spans="1:6" s="706" customFormat="1" ht="48" x14ac:dyDescent="0.25">
      <c r="A82" s="737" t="s">
        <v>7</v>
      </c>
      <c r="B82" s="800" t="s">
        <v>537</v>
      </c>
      <c r="C82" s="717" t="s">
        <v>264</v>
      </c>
      <c r="D82" s="717" t="s">
        <v>127</v>
      </c>
      <c r="E82" s="628" t="s">
        <v>1334</v>
      </c>
      <c r="F82" s="628" t="s">
        <v>1335</v>
      </c>
    </row>
    <row r="83" spans="1:6" s="706" customFormat="1" ht="24" x14ac:dyDescent="0.25">
      <c r="A83" s="737" t="s">
        <v>9</v>
      </c>
      <c r="B83" s="800" t="s">
        <v>708</v>
      </c>
      <c r="C83" s="717" t="s">
        <v>1049</v>
      </c>
      <c r="D83" s="628" t="s">
        <v>1337</v>
      </c>
      <c r="E83" s="628" t="s">
        <v>1338</v>
      </c>
      <c r="F83" s="628" t="s">
        <v>1339</v>
      </c>
    </row>
    <row r="84" spans="1:6" s="706" customFormat="1" ht="24" x14ac:dyDescent="0.25">
      <c r="A84" s="737" t="s">
        <v>11</v>
      </c>
      <c r="B84" s="800" t="s">
        <v>709</v>
      </c>
      <c r="C84" s="717" t="s">
        <v>163</v>
      </c>
      <c r="D84" s="628" t="s">
        <v>1337</v>
      </c>
      <c r="E84" s="628" t="s">
        <v>1338</v>
      </c>
      <c r="F84" s="717" t="s">
        <v>1341</v>
      </c>
    </row>
    <row r="85" spans="1:6" s="706" customFormat="1" ht="24" x14ac:dyDescent="0.25">
      <c r="A85" s="737" t="s">
        <v>30</v>
      </c>
      <c r="B85" s="800" t="s">
        <v>710</v>
      </c>
      <c r="C85" s="717" t="s">
        <v>1049</v>
      </c>
      <c r="D85" s="628" t="s">
        <v>1343</v>
      </c>
      <c r="E85" s="724" t="s">
        <v>1338</v>
      </c>
      <c r="F85" s="628" t="s">
        <v>1344</v>
      </c>
    </row>
    <row r="86" spans="1:6" s="706" customFormat="1" ht="132" x14ac:dyDescent="0.25">
      <c r="A86" s="737" t="s">
        <v>32</v>
      </c>
      <c r="B86" s="800" t="s">
        <v>525</v>
      </c>
      <c r="C86" s="717" t="s">
        <v>540</v>
      </c>
      <c r="D86" s="717" t="s">
        <v>1346</v>
      </c>
      <c r="E86" s="628" t="s">
        <v>1347</v>
      </c>
      <c r="F86" s="628" t="s">
        <v>1348</v>
      </c>
    </row>
    <row r="87" spans="1:6" s="706" customFormat="1" ht="36" x14ac:dyDescent="0.25">
      <c r="A87" s="737" t="s">
        <v>35</v>
      </c>
      <c r="B87" s="800" t="s">
        <v>712</v>
      </c>
      <c r="C87" s="717" t="s">
        <v>1049</v>
      </c>
      <c r="D87" s="628" t="s">
        <v>1350</v>
      </c>
      <c r="E87" s="628" t="s">
        <v>1351</v>
      </c>
      <c r="F87" s="717" t="s">
        <v>1352</v>
      </c>
    </row>
    <row r="88" spans="1:6" s="706" customFormat="1" ht="36" x14ac:dyDescent="0.25">
      <c r="A88" s="737" t="s">
        <v>38</v>
      </c>
      <c r="B88" s="800" t="s">
        <v>713</v>
      </c>
      <c r="C88" s="717" t="s">
        <v>540</v>
      </c>
      <c r="D88" s="717" t="s">
        <v>1346</v>
      </c>
      <c r="E88" s="628" t="s">
        <v>1351</v>
      </c>
      <c r="F88" s="717" t="s">
        <v>1352</v>
      </c>
    </row>
    <row r="89" spans="1:6" s="706" customFormat="1" ht="36" x14ac:dyDescent="0.25">
      <c r="A89" s="737" t="s">
        <v>39</v>
      </c>
      <c r="B89" s="800" t="s">
        <v>714</v>
      </c>
      <c r="C89" s="717" t="s">
        <v>1049</v>
      </c>
      <c r="D89" s="628" t="s">
        <v>1343</v>
      </c>
      <c r="E89" s="628" t="s">
        <v>1351</v>
      </c>
      <c r="F89" s="628" t="s">
        <v>1352</v>
      </c>
    </row>
    <row r="90" spans="1:6" s="706" customFormat="1" ht="36" x14ac:dyDescent="0.25">
      <c r="A90" s="737" t="s">
        <v>169</v>
      </c>
      <c r="B90" s="800" t="s">
        <v>715</v>
      </c>
      <c r="C90" s="717" t="s">
        <v>540</v>
      </c>
      <c r="D90" s="717" t="s">
        <v>1346</v>
      </c>
      <c r="E90" s="628" t="s">
        <v>1356</v>
      </c>
      <c r="F90" s="628" t="s">
        <v>1348</v>
      </c>
    </row>
    <row r="91" spans="1:6" s="706" customFormat="1" ht="36" x14ac:dyDescent="0.25">
      <c r="A91" s="737" t="s">
        <v>171</v>
      </c>
      <c r="B91" s="800" t="s">
        <v>716</v>
      </c>
      <c r="C91" s="717" t="s">
        <v>1049</v>
      </c>
      <c r="D91" s="628" t="s">
        <v>1350</v>
      </c>
      <c r="E91" s="628" t="s">
        <v>1351</v>
      </c>
      <c r="F91" s="628" t="s">
        <v>1352</v>
      </c>
    </row>
    <row r="92" spans="1:6" s="706" customFormat="1" ht="36" x14ac:dyDescent="0.25">
      <c r="A92" s="737" t="s">
        <v>271</v>
      </c>
      <c r="B92" s="800" t="s">
        <v>717</v>
      </c>
      <c r="C92" s="717" t="s">
        <v>540</v>
      </c>
      <c r="D92" s="717" t="s">
        <v>1346</v>
      </c>
      <c r="E92" s="628" t="s">
        <v>1356</v>
      </c>
      <c r="F92" s="628" t="s">
        <v>1359</v>
      </c>
    </row>
    <row r="93" spans="1:6" s="706" customFormat="1" ht="24" x14ac:dyDescent="0.25">
      <c r="A93" s="737" t="s">
        <v>273</v>
      </c>
      <c r="B93" s="800" t="s">
        <v>718</v>
      </c>
      <c r="C93" s="717" t="s">
        <v>1361</v>
      </c>
      <c r="D93" s="628" t="s">
        <v>1337</v>
      </c>
      <c r="E93" s="628" t="s">
        <v>1362</v>
      </c>
      <c r="F93" s="705"/>
    </row>
    <row r="94" spans="1:6" s="706" customFormat="1" ht="24" x14ac:dyDescent="0.25">
      <c r="A94" s="737" t="s">
        <v>274</v>
      </c>
      <c r="B94" s="800" t="s">
        <v>719</v>
      </c>
      <c r="C94" s="717" t="s">
        <v>13</v>
      </c>
      <c r="D94" s="628" t="s">
        <v>1337</v>
      </c>
      <c r="E94" s="628" t="s">
        <v>1364</v>
      </c>
      <c r="F94" s="705"/>
    </row>
    <row r="95" spans="1:6" s="706" customFormat="1" ht="24" x14ac:dyDescent="0.25">
      <c r="A95" s="737" t="s">
        <v>275</v>
      </c>
      <c r="B95" s="800" t="s">
        <v>720</v>
      </c>
      <c r="C95" s="717" t="s">
        <v>1366</v>
      </c>
      <c r="D95" s="628" t="s">
        <v>1337</v>
      </c>
      <c r="E95" s="628" t="s">
        <v>1362</v>
      </c>
      <c r="F95" s="628" t="s">
        <v>1367</v>
      </c>
    </row>
    <row r="96" spans="1:6" s="706" customFormat="1" ht="24" x14ac:dyDescent="0.25">
      <c r="A96" s="737" t="s">
        <v>396</v>
      </c>
      <c r="B96" s="800" t="s">
        <v>721</v>
      </c>
      <c r="C96" s="717" t="s">
        <v>1361</v>
      </c>
      <c r="D96" s="628" t="s">
        <v>1337</v>
      </c>
      <c r="E96" s="628" t="s">
        <v>1369</v>
      </c>
      <c r="F96" s="705" t="s">
        <v>1370</v>
      </c>
    </row>
    <row r="97" spans="1:6" s="706" customFormat="1" ht="24" x14ac:dyDescent="0.25">
      <c r="A97" s="737" t="s">
        <v>397</v>
      </c>
      <c r="B97" s="800" t="s">
        <v>722</v>
      </c>
      <c r="C97" s="717" t="s">
        <v>540</v>
      </c>
      <c r="D97" s="628" t="s">
        <v>1337</v>
      </c>
      <c r="E97" s="628" t="s">
        <v>1372</v>
      </c>
      <c r="F97" s="705"/>
    </row>
    <row r="98" spans="1:6" s="706" customFormat="1" ht="36" x14ac:dyDescent="0.25">
      <c r="A98" s="737" t="s">
        <v>398</v>
      </c>
      <c r="B98" s="800" t="s">
        <v>539</v>
      </c>
      <c r="C98" s="717" t="s">
        <v>13</v>
      </c>
      <c r="D98" s="717" t="s">
        <v>1305</v>
      </c>
      <c r="E98" s="628" t="s">
        <v>1374</v>
      </c>
      <c r="F98" s="705" t="s">
        <v>1375</v>
      </c>
    </row>
    <row r="99" spans="1:6" s="706" customFormat="1" ht="12" x14ac:dyDescent="0.25">
      <c r="A99" s="804" t="s">
        <v>551</v>
      </c>
      <c r="B99" s="802" t="s">
        <v>723</v>
      </c>
      <c r="C99" s="705"/>
      <c r="D99" s="705"/>
      <c r="E99" s="705"/>
      <c r="F99" s="705"/>
    </row>
    <row r="100" spans="1:6" s="706" customFormat="1" ht="12" x14ac:dyDescent="0.25">
      <c r="A100" s="804" t="s">
        <v>552</v>
      </c>
      <c r="B100" s="802" t="s">
        <v>725</v>
      </c>
      <c r="C100" s="705"/>
      <c r="D100" s="705"/>
      <c r="E100" s="705"/>
      <c r="F100" s="705"/>
    </row>
    <row r="101" spans="1:6" s="706" customFormat="1" ht="12" x14ac:dyDescent="0.25">
      <c r="A101" s="804" t="s">
        <v>553</v>
      </c>
      <c r="B101" s="802" t="s">
        <v>728</v>
      </c>
      <c r="C101" s="705"/>
      <c r="D101" s="705"/>
      <c r="E101" s="705"/>
      <c r="F101" s="705"/>
    </row>
    <row r="102" spans="1:6" s="706" customFormat="1" ht="12" x14ac:dyDescent="0.25">
      <c r="B102" s="716"/>
      <c r="C102" s="705"/>
      <c r="D102" s="705"/>
      <c r="E102" s="705"/>
      <c r="F102" s="705"/>
    </row>
    <row r="103" spans="1:6" s="706" customFormat="1" ht="12" x14ac:dyDescent="0.25">
      <c r="A103" s="722" t="s">
        <v>345</v>
      </c>
      <c r="B103" s="725" t="s">
        <v>733</v>
      </c>
      <c r="C103" s="705"/>
      <c r="D103" s="705"/>
      <c r="E103" s="705"/>
      <c r="F103" s="705"/>
    </row>
    <row r="104" spans="1:6" s="706" customFormat="1" ht="12" x14ac:dyDescent="0.25">
      <c r="A104" s="804" t="s">
        <v>823</v>
      </c>
      <c r="B104" s="802" t="s">
        <v>853</v>
      </c>
      <c r="C104" s="705"/>
      <c r="D104" s="705"/>
      <c r="E104" s="705"/>
      <c r="F104" s="705"/>
    </row>
    <row r="105" spans="1:6" s="706" customFormat="1" ht="12" x14ac:dyDescent="0.25">
      <c r="A105" s="804" t="s">
        <v>824</v>
      </c>
      <c r="B105" s="802" t="s">
        <v>857</v>
      </c>
      <c r="C105" s="705"/>
      <c r="D105" s="705"/>
      <c r="E105" s="705"/>
      <c r="F105" s="705"/>
    </row>
    <row r="106" spans="1:6" s="706" customFormat="1" ht="12" x14ac:dyDescent="0.25">
      <c r="A106" s="804" t="s">
        <v>825</v>
      </c>
      <c r="B106" s="802" t="s">
        <v>854</v>
      </c>
      <c r="C106" s="705"/>
      <c r="D106" s="705"/>
      <c r="E106" s="705"/>
      <c r="F106" s="705"/>
    </row>
    <row r="107" spans="1:6" s="706" customFormat="1" ht="22.8" x14ac:dyDescent="0.25">
      <c r="A107" s="804" t="s">
        <v>826</v>
      </c>
      <c r="B107" s="802" t="s">
        <v>855</v>
      </c>
      <c r="C107" s="705"/>
      <c r="D107" s="705"/>
      <c r="E107" s="705"/>
      <c r="F107" s="705"/>
    </row>
    <row r="108" spans="1:6" s="706" customFormat="1" ht="22.8" x14ac:dyDescent="0.25">
      <c r="A108" s="804" t="s">
        <v>827</v>
      </c>
      <c r="B108" s="802" t="s">
        <v>856</v>
      </c>
      <c r="C108" s="705"/>
      <c r="D108" s="705"/>
      <c r="E108" s="705"/>
      <c r="F108" s="705"/>
    </row>
    <row r="109" spans="1:6" s="706" customFormat="1" ht="12" x14ac:dyDescent="0.25">
      <c r="A109" s="804" t="s">
        <v>858</v>
      </c>
      <c r="B109" s="802" t="s">
        <v>859</v>
      </c>
      <c r="C109" s="705"/>
      <c r="D109" s="705"/>
      <c r="E109" s="705"/>
      <c r="F109" s="705"/>
    </row>
    <row r="110" spans="1:6" s="706" customFormat="1" ht="12" x14ac:dyDescent="0.25">
      <c r="B110" s="716"/>
      <c r="C110" s="705"/>
      <c r="D110" s="705"/>
      <c r="E110" s="705"/>
      <c r="F110" s="705"/>
    </row>
    <row r="111" spans="1:6" s="706" customFormat="1" ht="12" x14ac:dyDescent="0.25">
      <c r="A111" s="727"/>
      <c r="B111" s="728"/>
    </row>
    <row r="112" spans="1:6" s="706" customFormat="1" ht="60" x14ac:dyDescent="0.25">
      <c r="A112" s="714" t="s">
        <v>346</v>
      </c>
      <c r="B112" s="729" t="s">
        <v>1379</v>
      </c>
      <c r="C112" s="705"/>
      <c r="D112" s="705"/>
      <c r="E112" s="705"/>
      <c r="F112" s="705"/>
    </row>
    <row r="113" spans="1:6" s="706" customFormat="1" ht="12" x14ac:dyDescent="0.25">
      <c r="A113" s="714" t="s">
        <v>886</v>
      </c>
      <c r="B113" s="720" t="s">
        <v>1380</v>
      </c>
      <c r="C113" s="705"/>
      <c r="D113" s="705"/>
      <c r="E113" s="705"/>
      <c r="F113" s="705"/>
    </row>
    <row r="114" spans="1:6" s="706" customFormat="1" ht="36" x14ac:dyDescent="0.25">
      <c r="A114" s="715" t="s">
        <v>5</v>
      </c>
      <c r="B114" s="720" t="s">
        <v>1381</v>
      </c>
      <c r="C114" s="730" t="s">
        <v>1382</v>
      </c>
      <c r="D114" s="705"/>
      <c r="E114" s="731" t="s">
        <v>1383</v>
      </c>
      <c r="F114" s="705"/>
    </row>
    <row r="115" spans="1:6" s="706" customFormat="1" ht="24" x14ac:dyDescent="0.25">
      <c r="A115" s="715" t="s">
        <v>7</v>
      </c>
      <c r="B115" s="716" t="s">
        <v>1384</v>
      </c>
      <c r="C115" s="705"/>
      <c r="D115" s="628" t="s">
        <v>127</v>
      </c>
      <c r="E115" s="628" t="s">
        <v>1385</v>
      </c>
      <c r="F115" s="628" t="s">
        <v>1386</v>
      </c>
    </row>
    <row r="116" spans="1:6" s="706" customFormat="1" ht="36" x14ac:dyDescent="0.25">
      <c r="A116" s="715" t="s">
        <v>9</v>
      </c>
      <c r="B116" s="716" t="s">
        <v>1387</v>
      </c>
      <c r="C116" s="705"/>
      <c r="D116" s="628" t="s">
        <v>1388</v>
      </c>
      <c r="E116" s="628" t="s">
        <v>1389</v>
      </c>
      <c r="F116" s="628" t="s">
        <v>1390</v>
      </c>
    </row>
    <row r="117" spans="1:6" s="706" customFormat="1" ht="24" x14ac:dyDescent="0.25">
      <c r="A117" s="715" t="s">
        <v>11</v>
      </c>
      <c r="B117" s="716" t="s">
        <v>1391</v>
      </c>
      <c r="C117" s="705"/>
      <c r="D117" s="628" t="s">
        <v>1388</v>
      </c>
      <c r="E117" s="705"/>
      <c r="F117" s="705"/>
    </row>
    <row r="118" spans="1:6" s="706" customFormat="1" ht="36" x14ac:dyDescent="0.25">
      <c r="A118" s="715" t="s">
        <v>30</v>
      </c>
      <c r="B118" s="716" t="s">
        <v>1392</v>
      </c>
      <c r="C118" s="705"/>
      <c r="D118" s="628" t="s">
        <v>127</v>
      </c>
      <c r="E118" s="628" t="s">
        <v>1393</v>
      </c>
      <c r="F118" s="628"/>
    </row>
    <row r="119" spans="1:6" s="706" customFormat="1" ht="24" x14ac:dyDescent="0.25">
      <c r="A119" s="715" t="s">
        <v>32</v>
      </c>
      <c r="B119" s="716" t="s">
        <v>1394</v>
      </c>
      <c r="C119" s="705"/>
      <c r="D119" s="628" t="s">
        <v>1388</v>
      </c>
      <c r="E119" s="705"/>
      <c r="F119" s="705"/>
    </row>
    <row r="120" spans="1:6" s="706" customFormat="1" ht="12" x14ac:dyDescent="0.25">
      <c r="A120" s="715" t="s">
        <v>1395</v>
      </c>
      <c r="B120" s="716" t="s">
        <v>1396</v>
      </c>
      <c r="C120" s="705"/>
      <c r="D120" s="705"/>
      <c r="E120" s="705"/>
      <c r="F120" s="705"/>
    </row>
    <row r="121" spans="1:6" s="706" customFormat="1" ht="36" x14ac:dyDescent="0.25">
      <c r="A121" s="732" t="s">
        <v>38</v>
      </c>
      <c r="B121" s="716" t="s">
        <v>1397</v>
      </c>
      <c r="C121" s="705"/>
      <c r="D121" s="628" t="s">
        <v>1388</v>
      </c>
      <c r="E121" s="628" t="s">
        <v>1398</v>
      </c>
      <c r="F121" s="628" t="s">
        <v>1390</v>
      </c>
    </row>
    <row r="122" spans="1:6" s="706" customFormat="1" ht="12" x14ac:dyDescent="0.25">
      <c r="A122" s="715"/>
      <c r="B122" s="716"/>
      <c r="C122" s="705"/>
      <c r="D122" s="705"/>
      <c r="E122" s="705"/>
      <c r="F122" s="705"/>
    </row>
    <row r="123" spans="1:6" s="706" customFormat="1" ht="24" x14ac:dyDescent="0.25">
      <c r="A123" s="714" t="s">
        <v>887</v>
      </c>
      <c r="B123" s="720" t="s">
        <v>1767</v>
      </c>
      <c r="C123" s="705"/>
      <c r="D123" s="705"/>
      <c r="E123" s="705"/>
      <c r="F123" s="705"/>
    </row>
    <row r="124" spans="1:6" s="706" customFormat="1" ht="36" x14ac:dyDescent="0.25">
      <c r="A124" s="715" t="s">
        <v>5</v>
      </c>
      <c r="B124" s="720" t="s">
        <v>1399</v>
      </c>
      <c r="C124" s="730" t="s">
        <v>1382</v>
      </c>
      <c r="D124" s="705"/>
      <c r="E124" s="731" t="s">
        <v>1383</v>
      </c>
      <c r="F124" s="705"/>
    </row>
    <row r="125" spans="1:6" s="706" customFormat="1" ht="24" x14ac:dyDescent="0.25">
      <c r="A125" s="715" t="s">
        <v>7</v>
      </c>
      <c r="B125" s="716" t="s">
        <v>1701</v>
      </c>
      <c r="C125" s="705"/>
      <c r="D125" s="628" t="s">
        <v>127</v>
      </c>
      <c r="E125" s="628" t="s">
        <v>1385</v>
      </c>
      <c r="F125" s="628" t="s">
        <v>1400</v>
      </c>
    </row>
    <row r="126" spans="1:6" s="706" customFormat="1" ht="48" x14ac:dyDescent="0.25">
      <c r="A126" s="715" t="s">
        <v>9</v>
      </c>
      <c r="B126" s="716" t="s">
        <v>1702</v>
      </c>
      <c r="C126" s="705"/>
      <c r="D126" s="628" t="s">
        <v>1388</v>
      </c>
      <c r="E126" s="628" t="s">
        <v>1401</v>
      </c>
      <c r="F126" s="628" t="s">
        <v>1402</v>
      </c>
    </row>
    <row r="127" spans="1:6" s="706" customFormat="1" ht="36" x14ac:dyDescent="0.25">
      <c r="A127" s="715" t="s">
        <v>11</v>
      </c>
      <c r="B127" s="716" t="s">
        <v>1403</v>
      </c>
      <c r="C127" s="705"/>
      <c r="D127" s="628" t="s">
        <v>1388</v>
      </c>
      <c r="E127" s="628" t="s">
        <v>1404</v>
      </c>
      <c r="F127" s="628" t="s">
        <v>1405</v>
      </c>
    </row>
    <row r="128" spans="1:6" s="706" customFormat="1" ht="24" x14ac:dyDescent="0.25">
      <c r="A128" s="715" t="s">
        <v>30</v>
      </c>
      <c r="B128" s="716" t="s">
        <v>1406</v>
      </c>
      <c r="C128" s="705"/>
      <c r="D128" s="628" t="s">
        <v>127</v>
      </c>
      <c r="E128" s="628" t="s">
        <v>1407</v>
      </c>
      <c r="F128" s="628" t="s">
        <v>1408</v>
      </c>
    </row>
    <row r="129" spans="1:6" s="706" customFormat="1" ht="36" x14ac:dyDescent="0.25">
      <c r="A129" s="715" t="s">
        <v>32</v>
      </c>
      <c r="B129" s="716" t="s">
        <v>1409</v>
      </c>
      <c r="C129" s="705"/>
      <c r="D129" s="628" t="s">
        <v>1388</v>
      </c>
      <c r="E129" s="628" t="s">
        <v>1410</v>
      </c>
      <c r="F129" s="628" t="s">
        <v>1411</v>
      </c>
    </row>
    <row r="130" spans="1:6" s="706" customFormat="1" ht="48" x14ac:dyDescent="0.25">
      <c r="A130" s="715" t="s">
        <v>35</v>
      </c>
      <c r="B130" s="716" t="s">
        <v>1412</v>
      </c>
      <c r="C130" s="705"/>
      <c r="D130" s="628" t="s">
        <v>1413</v>
      </c>
      <c r="E130" s="628" t="s">
        <v>1414</v>
      </c>
      <c r="F130" s="628" t="s">
        <v>1415</v>
      </c>
    </row>
    <row r="131" spans="1:6" s="706" customFormat="1" ht="48" x14ac:dyDescent="0.25">
      <c r="A131" s="715" t="s">
        <v>38</v>
      </c>
      <c r="B131" s="716" t="s">
        <v>1416</v>
      </c>
      <c r="C131" s="705"/>
      <c r="D131" s="628" t="s">
        <v>1413</v>
      </c>
      <c r="E131" s="628" t="s">
        <v>1414</v>
      </c>
      <c r="F131" s="628" t="s">
        <v>1415</v>
      </c>
    </row>
    <row r="132" spans="1:6" s="706" customFormat="1" ht="48" x14ac:dyDescent="0.25">
      <c r="A132" s="732" t="s">
        <v>39</v>
      </c>
      <c r="B132" s="716" t="s">
        <v>1417</v>
      </c>
      <c r="C132" s="705"/>
      <c r="D132" s="628" t="s">
        <v>1413</v>
      </c>
      <c r="E132" s="628" t="s">
        <v>1414</v>
      </c>
      <c r="F132" s="628" t="s">
        <v>1415</v>
      </c>
    </row>
    <row r="133" spans="1:6" s="706" customFormat="1" ht="48" x14ac:dyDescent="0.25">
      <c r="A133" s="733" t="s">
        <v>888</v>
      </c>
      <c r="B133" s="720" t="s">
        <v>1418</v>
      </c>
      <c r="C133" s="705"/>
      <c r="D133" s="705"/>
      <c r="E133" s="705"/>
      <c r="F133" s="705"/>
    </row>
    <row r="134" spans="1:6" s="706" customFormat="1" ht="36" x14ac:dyDescent="0.25">
      <c r="A134" s="733" t="s">
        <v>889</v>
      </c>
      <c r="B134" s="720" t="s">
        <v>1419</v>
      </c>
      <c r="C134" s="705"/>
      <c r="D134" s="705"/>
      <c r="E134" s="705"/>
      <c r="F134" s="705"/>
    </row>
    <row r="135" spans="1:6" s="706" customFormat="1" ht="72" x14ac:dyDescent="0.25">
      <c r="A135" s="733" t="s">
        <v>890</v>
      </c>
      <c r="B135" s="720" t="s">
        <v>1420</v>
      </c>
      <c r="C135" s="705"/>
      <c r="D135" s="705"/>
      <c r="E135" s="705"/>
      <c r="F135" s="705"/>
    </row>
    <row r="136" spans="1:6" s="706" customFormat="1" ht="12" x14ac:dyDescent="0.25">
      <c r="A136" s="732"/>
      <c r="B136" s="716"/>
      <c r="C136" s="705"/>
      <c r="D136" s="705"/>
      <c r="E136" s="705"/>
      <c r="F136" s="705"/>
    </row>
    <row r="137" spans="1:6" s="706" customFormat="1" ht="12" x14ac:dyDescent="0.25">
      <c r="A137" s="734" t="s">
        <v>891</v>
      </c>
      <c r="B137" s="735" t="s">
        <v>1067</v>
      </c>
      <c r="C137" s="705"/>
      <c r="D137" s="705"/>
      <c r="E137" s="705"/>
      <c r="F137" s="705"/>
    </row>
    <row r="138" spans="1:6" s="706" customFormat="1" ht="36" x14ac:dyDescent="0.25">
      <c r="A138" s="736" t="s">
        <v>5</v>
      </c>
      <c r="B138" s="720" t="s">
        <v>1399</v>
      </c>
      <c r="C138" s="730" t="s">
        <v>1382</v>
      </c>
      <c r="D138" s="705"/>
      <c r="E138" s="731" t="s">
        <v>1383</v>
      </c>
      <c r="F138" s="705"/>
    </row>
    <row r="139" spans="1:6" s="706" customFormat="1" ht="36" x14ac:dyDescent="0.25">
      <c r="A139" s="737" t="s">
        <v>7</v>
      </c>
      <c r="B139" s="716" t="s">
        <v>1703</v>
      </c>
      <c r="C139" s="628" t="s">
        <v>127</v>
      </c>
      <c r="D139" s="628" t="s">
        <v>1385</v>
      </c>
      <c r="E139" s="628" t="s">
        <v>1400</v>
      </c>
      <c r="F139" s="705"/>
    </row>
    <row r="140" spans="1:6" s="706" customFormat="1" ht="72" x14ac:dyDescent="0.25">
      <c r="A140" s="737" t="s">
        <v>9</v>
      </c>
      <c r="B140" s="716" t="s">
        <v>1702</v>
      </c>
      <c r="C140" s="628" t="s">
        <v>1388</v>
      </c>
      <c r="D140" s="628" t="s">
        <v>1401</v>
      </c>
      <c r="E140" s="628" t="s">
        <v>1402</v>
      </c>
      <c r="F140" s="705"/>
    </row>
    <row r="141" spans="1:6" s="706" customFormat="1" ht="60" x14ac:dyDescent="0.25">
      <c r="A141" s="737" t="s">
        <v>11</v>
      </c>
      <c r="B141" s="716" t="s">
        <v>1403</v>
      </c>
      <c r="C141" s="628" t="s">
        <v>1388</v>
      </c>
      <c r="D141" s="628" t="s">
        <v>1404</v>
      </c>
      <c r="E141" s="628" t="s">
        <v>1405</v>
      </c>
      <c r="F141" s="705"/>
    </row>
    <row r="142" spans="1:6" s="706" customFormat="1" ht="24" x14ac:dyDescent="0.25">
      <c r="A142" s="737" t="s">
        <v>30</v>
      </c>
      <c r="B142" s="716" t="s">
        <v>1406</v>
      </c>
      <c r="C142" s="628" t="s">
        <v>127</v>
      </c>
      <c r="D142" s="628" t="s">
        <v>1407</v>
      </c>
      <c r="E142" s="628" t="s">
        <v>1408</v>
      </c>
      <c r="F142" s="705"/>
    </row>
    <row r="143" spans="1:6" s="706" customFormat="1" ht="96" x14ac:dyDescent="0.25">
      <c r="A143" s="737" t="s">
        <v>32</v>
      </c>
      <c r="B143" s="738" t="s">
        <v>1421</v>
      </c>
      <c r="C143" s="628" t="s">
        <v>1388</v>
      </c>
      <c r="D143" s="628" t="s">
        <v>1422</v>
      </c>
      <c r="E143" s="628" t="s">
        <v>1423</v>
      </c>
      <c r="F143" s="705"/>
    </row>
    <row r="144" spans="1:6" s="706" customFormat="1" ht="48" x14ac:dyDescent="0.25">
      <c r="A144" s="737" t="s">
        <v>35</v>
      </c>
      <c r="B144" s="738" t="s">
        <v>1424</v>
      </c>
      <c r="C144" s="628" t="s">
        <v>1388</v>
      </c>
      <c r="D144" s="628" t="s">
        <v>1410</v>
      </c>
      <c r="E144" s="628" t="s">
        <v>1411</v>
      </c>
      <c r="F144" s="705"/>
    </row>
    <row r="145" spans="1:6" s="706" customFormat="1" ht="12" x14ac:dyDescent="0.25">
      <c r="A145" s="715"/>
      <c r="B145" s="716"/>
      <c r="C145" s="705"/>
      <c r="D145" s="705"/>
      <c r="E145" s="705"/>
      <c r="F145" s="705"/>
    </row>
    <row r="146" spans="1:6" s="706" customFormat="1" ht="12" x14ac:dyDescent="0.25">
      <c r="A146" s="714" t="s">
        <v>892</v>
      </c>
      <c r="B146" s="720" t="s">
        <v>1425</v>
      </c>
      <c r="C146" s="705"/>
      <c r="D146" s="705"/>
      <c r="E146" s="705"/>
      <c r="F146" s="705"/>
    </row>
    <row r="147" spans="1:6" s="706" customFormat="1" ht="24" x14ac:dyDescent="0.25">
      <c r="A147" s="715" t="s">
        <v>5</v>
      </c>
      <c r="B147" s="716" t="s">
        <v>1426</v>
      </c>
      <c r="C147" s="705"/>
      <c r="D147" s="628" t="s">
        <v>127</v>
      </c>
      <c r="E147" s="628" t="s">
        <v>1385</v>
      </c>
      <c r="F147" s="628"/>
    </row>
    <row r="148" spans="1:6" s="706" customFormat="1" ht="48" x14ac:dyDescent="0.25">
      <c r="A148" s="715" t="s">
        <v>7</v>
      </c>
      <c r="B148" s="716" t="s">
        <v>1427</v>
      </c>
      <c r="C148" s="705"/>
      <c r="D148" s="628" t="s">
        <v>1413</v>
      </c>
      <c r="E148" s="628" t="s">
        <v>1428</v>
      </c>
      <c r="F148" s="628" t="s">
        <v>1429</v>
      </c>
    </row>
    <row r="149" spans="1:6" s="706" customFormat="1" ht="48" x14ac:dyDescent="0.25">
      <c r="A149" s="715" t="s">
        <v>9</v>
      </c>
      <c r="B149" s="716" t="s">
        <v>1430</v>
      </c>
      <c r="C149" s="705"/>
      <c r="D149" s="628" t="s">
        <v>1413</v>
      </c>
      <c r="E149" s="628" t="s">
        <v>1428</v>
      </c>
      <c r="F149" s="628" t="s">
        <v>1411</v>
      </c>
    </row>
    <row r="150" spans="1:6" s="706" customFormat="1" ht="12" x14ac:dyDescent="0.25">
      <c r="A150" s="715"/>
      <c r="B150" s="716"/>
      <c r="C150" s="705"/>
      <c r="D150" s="628"/>
      <c r="E150" s="628"/>
      <c r="F150" s="628"/>
    </row>
    <row r="151" spans="1:6" s="706" customFormat="1" ht="36" x14ac:dyDescent="0.25">
      <c r="A151" s="714" t="s">
        <v>1715</v>
      </c>
      <c r="B151" s="720" t="s">
        <v>1716</v>
      </c>
      <c r="C151" s="705"/>
      <c r="D151" s="628"/>
      <c r="E151" s="628"/>
      <c r="F151" s="628"/>
    </row>
    <row r="152" spans="1:6" s="706" customFormat="1" ht="36" x14ac:dyDescent="0.25">
      <c r="A152" s="715" t="s">
        <v>5</v>
      </c>
      <c r="B152" s="720" t="s">
        <v>1399</v>
      </c>
      <c r="C152" s="730" t="s">
        <v>1382</v>
      </c>
      <c r="D152" s="705"/>
      <c r="E152" s="730" t="s">
        <v>1383</v>
      </c>
      <c r="F152" s="628"/>
    </row>
    <row r="153" spans="1:6" s="706" customFormat="1" ht="24" x14ac:dyDescent="0.25">
      <c r="A153" s="715" t="s">
        <v>7</v>
      </c>
      <c r="B153" s="716" t="s">
        <v>8</v>
      </c>
      <c r="C153" s="705"/>
      <c r="D153" s="628" t="s">
        <v>127</v>
      </c>
      <c r="E153" s="628" t="s">
        <v>1704</v>
      </c>
      <c r="F153" s="628" t="s">
        <v>1705</v>
      </c>
    </row>
    <row r="154" spans="1:6" s="706" customFormat="1" ht="48" x14ac:dyDescent="0.25">
      <c r="A154" s="715" t="s">
        <v>9</v>
      </c>
      <c r="B154" s="716" t="s">
        <v>600</v>
      </c>
      <c r="C154" s="705"/>
      <c r="D154" s="730" t="s">
        <v>1388</v>
      </c>
      <c r="E154" s="730" t="s">
        <v>1428</v>
      </c>
      <c r="F154" s="628" t="s">
        <v>1402</v>
      </c>
    </row>
    <row r="155" spans="1:6" s="706" customFormat="1" ht="36" x14ac:dyDescent="0.25">
      <c r="A155" s="715" t="s">
        <v>11</v>
      </c>
      <c r="B155" s="716" t="s">
        <v>359</v>
      </c>
      <c r="C155" s="705"/>
      <c r="D155" s="730" t="s">
        <v>1388</v>
      </c>
      <c r="E155" s="730" t="s">
        <v>1706</v>
      </c>
      <c r="F155" s="628" t="s">
        <v>1405</v>
      </c>
    </row>
    <row r="156" spans="1:6" s="706" customFormat="1" ht="12" x14ac:dyDescent="0.25">
      <c r="A156" s="715" t="s">
        <v>30</v>
      </c>
      <c r="B156" s="716" t="s">
        <v>34</v>
      </c>
      <c r="C156" s="705"/>
      <c r="D156" s="705" t="s">
        <v>127</v>
      </c>
      <c r="E156" s="730" t="s">
        <v>1407</v>
      </c>
      <c r="F156" s="628" t="s">
        <v>1707</v>
      </c>
    </row>
    <row r="157" spans="1:6" s="706" customFormat="1" ht="36" x14ac:dyDescent="0.25">
      <c r="A157" s="715" t="s">
        <v>32</v>
      </c>
      <c r="B157" s="716" t="s">
        <v>162</v>
      </c>
      <c r="C157" s="705"/>
      <c r="D157" s="730" t="s">
        <v>1388</v>
      </c>
      <c r="E157" s="730" t="s">
        <v>1708</v>
      </c>
      <c r="F157" s="628" t="s">
        <v>1709</v>
      </c>
    </row>
    <row r="158" spans="1:6" s="706" customFormat="1" ht="24" x14ac:dyDescent="0.25">
      <c r="A158" s="715" t="s">
        <v>35</v>
      </c>
      <c r="B158" s="716" t="s">
        <v>399</v>
      </c>
      <c r="C158" s="705"/>
      <c r="D158" s="730" t="s">
        <v>1388</v>
      </c>
      <c r="E158" s="705" t="s">
        <v>1372</v>
      </c>
      <c r="F158" s="628"/>
    </row>
    <row r="159" spans="1:6" s="706" customFormat="1" ht="24" x14ac:dyDescent="0.25">
      <c r="A159" s="715" t="s">
        <v>38</v>
      </c>
      <c r="B159" s="716" t="s">
        <v>400</v>
      </c>
      <c r="C159" s="705"/>
      <c r="D159" s="628" t="s">
        <v>1388</v>
      </c>
      <c r="E159" s="628" t="s">
        <v>1710</v>
      </c>
      <c r="F159" s="628" t="s">
        <v>1711</v>
      </c>
    </row>
    <row r="160" spans="1:6" s="706" customFormat="1" ht="24" x14ac:dyDescent="0.25">
      <c r="A160" s="715" t="s">
        <v>39</v>
      </c>
      <c r="B160" s="716" t="s">
        <v>401</v>
      </c>
      <c r="C160" s="705"/>
      <c r="D160" s="628" t="s">
        <v>1388</v>
      </c>
      <c r="E160" s="730" t="s">
        <v>1710</v>
      </c>
      <c r="F160" s="628" t="s">
        <v>1712</v>
      </c>
    </row>
    <row r="161" spans="1:6" s="706" customFormat="1" ht="24" x14ac:dyDescent="0.25">
      <c r="A161" s="715" t="s">
        <v>169</v>
      </c>
      <c r="B161" s="716" t="s">
        <v>1247</v>
      </c>
      <c r="C161" s="705"/>
      <c r="D161" s="628" t="s">
        <v>1388</v>
      </c>
      <c r="E161" s="730" t="s">
        <v>1710</v>
      </c>
      <c r="F161" s="628" t="s">
        <v>1713</v>
      </c>
    </row>
    <row r="162" spans="1:6" s="706" customFormat="1" ht="12" x14ac:dyDescent="0.25">
      <c r="A162" s="715" t="s">
        <v>171</v>
      </c>
      <c r="B162" s="716" t="s">
        <v>263</v>
      </c>
      <c r="C162" s="705"/>
      <c r="D162" s="705"/>
      <c r="E162" s="628"/>
      <c r="F162" s="628"/>
    </row>
    <row r="163" spans="1:6" s="706" customFormat="1" ht="24" x14ac:dyDescent="0.25">
      <c r="A163" s="715" t="s">
        <v>271</v>
      </c>
      <c r="B163" s="716" t="s">
        <v>265</v>
      </c>
      <c r="C163" s="705" t="s">
        <v>1714</v>
      </c>
      <c r="D163" s="628" t="s">
        <v>1388</v>
      </c>
      <c r="E163" s="628" t="s">
        <v>1710</v>
      </c>
      <c r="F163" s="628" t="s">
        <v>1711</v>
      </c>
    </row>
    <row r="164" spans="1:6" s="706" customFormat="1" ht="24" x14ac:dyDescent="0.25">
      <c r="A164" s="715" t="s">
        <v>273</v>
      </c>
      <c r="B164" s="716" t="s">
        <v>267</v>
      </c>
      <c r="C164" s="705" t="s">
        <v>1714</v>
      </c>
      <c r="D164" s="628" t="s">
        <v>1388</v>
      </c>
      <c r="E164" s="628" t="s">
        <v>1710</v>
      </c>
      <c r="F164" s="628" t="s">
        <v>1712</v>
      </c>
    </row>
    <row r="165" spans="1:6" s="706" customFormat="1" ht="24" x14ac:dyDescent="0.25">
      <c r="A165" s="715" t="s">
        <v>274</v>
      </c>
      <c r="B165" s="716" t="s">
        <v>269</v>
      </c>
      <c r="C165" s="705" t="s">
        <v>1714</v>
      </c>
      <c r="D165" s="730" t="s">
        <v>1388</v>
      </c>
      <c r="E165" s="628" t="s">
        <v>1372</v>
      </c>
      <c r="F165" s="628"/>
    </row>
    <row r="166" spans="1:6" s="706" customFormat="1" ht="24" x14ac:dyDescent="0.25">
      <c r="A166" s="715" t="s">
        <v>275</v>
      </c>
      <c r="B166" s="716" t="s">
        <v>676</v>
      </c>
      <c r="C166" s="705" t="s">
        <v>1714</v>
      </c>
      <c r="D166" s="730" t="s">
        <v>1388</v>
      </c>
      <c r="E166" s="628" t="s">
        <v>1710</v>
      </c>
      <c r="F166" s="628" t="s">
        <v>1713</v>
      </c>
    </row>
    <row r="167" spans="1:6" s="706" customFormat="1" ht="12" x14ac:dyDescent="0.25">
      <c r="A167" s="715" t="s">
        <v>396</v>
      </c>
      <c r="B167" s="716" t="s">
        <v>272</v>
      </c>
      <c r="C167" s="705"/>
      <c r="D167" s="705"/>
      <c r="E167" s="628"/>
      <c r="F167" s="628"/>
    </row>
    <row r="168" spans="1:6" s="706" customFormat="1" ht="24" x14ac:dyDescent="0.25">
      <c r="A168" s="715" t="s">
        <v>397</v>
      </c>
      <c r="B168" s="716" t="s">
        <v>265</v>
      </c>
      <c r="C168" s="705" t="s">
        <v>1714</v>
      </c>
      <c r="D168" s="628" t="s">
        <v>1388</v>
      </c>
      <c r="E168" s="628" t="s">
        <v>1710</v>
      </c>
      <c r="F168" s="628" t="s">
        <v>1711</v>
      </c>
    </row>
    <row r="169" spans="1:6" s="706" customFormat="1" ht="24" x14ac:dyDescent="0.25">
      <c r="A169" s="715" t="s">
        <v>398</v>
      </c>
      <c r="B169" s="716" t="s">
        <v>267</v>
      </c>
      <c r="C169" s="705" t="s">
        <v>1714</v>
      </c>
      <c r="D169" s="628" t="s">
        <v>1388</v>
      </c>
      <c r="E169" s="628" t="s">
        <v>1710</v>
      </c>
      <c r="F169" s="628" t="s">
        <v>1712</v>
      </c>
    </row>
    <row r="170" spans="1:6" s="706" customFormat="1" ht="24" x14ac:dyDescent="0.25">
      <c r="A170" s="715" t="s">
        <v>551</v>
      </c>
      <c r="B170" s="716" t="s">
        <v>269</v>
      </c>
      <c r="C170" s="705" t="s">
        <v>1714</v>
      </c>
      <c r="D170" s="730" t="s">
        <v>1388</v>
      </c>
      <c r="E170" s="628" t="s">
        <v>1372</v>
      </c>
      <c r="F170" s="628"/>
    </row>
    <row r="171" spans="1:6" s="706" customFormat="1" ht="24" x14ac:dyDescent="0.25">
      <c r="A171" s="715" t="s">
        <v>552</v>
      </c>
      <c r="B171" s="716" t="s">
        <v>677</v>
      </c>
      <c r="C171" s="705" t="s">
        <v>1714</v>
      </c>
      <c r="D171" s="730" t="s">
        <v>1388</v>
      </c>
      <c r="E171" s="628" t="s">
        <v>1710</v>
      </c>
      <c r="F171" s="628" t="s">
        <v>1713</v>
      </c>
    </row>
    <row r="172" spans="1:6" s="706" customFormat="1" ht="12" x14ac:dyDescent="0.25">
      <c r="A172" s="714" t="s">
        <v>553</v>
      </c>
      <c r="B172" s="720" t="s">
        <v>1717</v>
      </c>
      <c r="C172" s="705"/>
      <c r="D172" s="628"/>
      <c r="E172" s="628"/>
      <c r="F172" s="628"/>
    </row>
    <row r="173" spans="1:6" s="706" customFormat="1" ht="12" x14ac:dyDescent="0.25">
      <c r="A173" s="714" t="s">
        <v>602</v>
      </c>
      <c r="B173" s="720" t="s">
        <v>1718</v>
      </c>
      <c r="C173" s="705"/>
      <c r="D173" s="628"/>
      <c r="E173" s="628"/>
      <c r="F173" s="628"/>
    </row>
    <row r="174" spans="1:6" s="706" customFormat="1" ht="12" x14ac:dyDescent="0.25">
      <c r="A174" s="714" t="s">
        <v>603</v>
      </c>
      <c r="B174" s="720" t="s">
        <v>1719</v>
      </c>
      <c r="C174" s="705"/>
      <c r="D174" s="628"/>
      <c r="E174" s="628"/>
      <c r="F174" s="628"/>
    </row>
    <row r="175" spans="1:6" s="706" customFormat="1" ht="24" x14ac:dyDescent="0.25">
      <c r="A175" s="720" t="s">
        <v>1720</v>
      </c>
      <c r="B175" s="720" t="s">
        <v>1721</v>
      </c>
      <c r="C175" s="720"/>
      <c r="D175" s="628"/>
      <c r="E175" s="628"/>
      <c r="F175" s="628"/>
    </row>
    <row r="176" spans="1:6" s="706" customFormat="1" ht="12" x14ac:dyDescent="0.25">
      <c r="A176" s="715"/>
      <c r="B176" s="716"/>
      <c r="C176" s="705"/>
      <c r="D176" s="705"/>
      <c r="E176" s="705"/>
      <c r="F176" s="705"/>
    </row>
    <row r="177" spans="1:6" s="706" customFormat="1" ht="12" x14ac:dyDescent="0.25">
      <c r="A177" s="714" t="s">
        <v>179</v>
      </c>
      <c r="B177" s="720" t="s">
        <v>1431</v>
      </c>
      <c r="C177" s="705"/>
      <c r="D177" s="705"/>
      <c r="E177" s="705"/>
      <c r="F177" s="705"/>
    </row>
    <row r="178" spans="1:6" s="706" customFormat="1" ht="60" x14ac:dyDescent="0.25">
      <c r="A178" s="715" t="s">
        <v>181</v>
      </c>
      <c r="B178" s="716" t="s">
        <v>1432</v>
      </c>
      <c r="C178" s="705"/>
      <c r="D178" s="628" t="s">
        <v>1388</v>
      </c>
      <c r="E178" s="628" t="s">
        <v>1433</v>
      </c>
      <c r="F178" s="628" t="s">
        <v>1434</v>
      </c>
    </row>
    <row r="179" spans="1:6" s="706" customFormat="1" ht="48" x14ac:dyDescent="0.25">
      <c r="A179" s="715" t="s">
        <v>183</v>
      </c>
      <c r="B179" s="716" t="s">
        <v>1435</v>
      </c>
      <c r="C179" s="705"/>
      <c r="D179" s="628" t="s">
        <v>1388</v>
      </c>
      <c r="E179" s="628" t="s">
        <v>1436</v>
      </c>
      <c r="F179" s="628" t="s">
        <v>1437</v>
      </c>
    </row>
    <row r="180" spans="1:6" s="706" customFormat="1" ht="12" x14ac:dyDescent="0.25">
      <c r="A180" s="715" t="s">
        <v>185</v>
      </c>
      <c r="B180" s="720" t="s">
        <v>1438</v>
      </c>
      <c r="C180" s="705"/>
      <c r="D180" s="705"/>
      <c r="E180" s="705"/>
      <c r="F180" s="705"/>
    </row>
    <row r="181" spans="1:6" s="706" customFormat="1" ht="24" x14ac:dyDescent="0.25">
      <c r="A181" s="714" t="s">
        <v>187</v>
      </c>
      <c r="B181" s="720" t="s">
        <v>1439</v>
      </c>
      <c r="C181" s="705"/>
      <c r="D181" s="705"/>
      <c r="E181" s="705"/>
      <c r="F181" s="705"/>
    </row>
    <row r="182" spans="1:6" s="706" customFormat="1" ht="24" x14ac:dyDescent="0.25">
      <c r="A182" s="714" t="s">
        <v>1440</v>
      </c>
      <c r="B182" s="720" t="s">
        <v>1441</v>
      </c>
      <c r="C182" s="705"/>
      <c r="D182" s="705"/>
      <c r="E182" s="705"/>
      <c r="F182" s="705"/>
    </row>
    <row r="183" spans="1:6" s="706" customFormat="1" ht="12" x14ac:dyDescent="0.25">
      <c r="A183" s="715"/>
      <c r="B183" s="716"/>
      <c r="C183" s="705"/>
      <c r="D183" s="705"/>
      <c r="E183" s="705"/>
      <c r="F183" s="705"/>
    </row>
    <row r="184" spans="1:6" s="706" customFormat="1" ht="12" x14ac:dyDescent="0.25">
      <c r="A184" s="739" t="s">
        <v>48</v>
      </c>
      <c r="B184" s="740" t="s">
        <v>1442</v>
      </c>
      <c r="C184" s="705"/>
      <c r="D184" s="705"/>
      <c r="E184" s="705"/>
      <c r="F184" s="705"/>
    </row>
    <row r="185" spans="1:6" s="706" customFormat="1" ht="36" x14ac:dyDescent="0.25">
      <c r="A185" s="714" t="s">
        <v>1443</v>
      </c>
      <c r="B185" s="741" t="s">
        <v>1444</v>
      </c>
      <c r="C185" s="705"/>
      <c r="D185" s="705"/>
      <c r="E185" s="705"/>
      <c r="F185" s="705"/>
    </row>
    <row r="186" spans="1:6" s="706" customFormat="1" ht="24" x14ac:dyDescent="0.25">
      <c r="A186" s="742" t="s">
        <v>5</v>
      </c>
      <c r="B186" s="716" t="s">
        <v>1492</v>
      </c>
      <c r="C186" s="705"/>
      <c r="D186" s="705"/>
      <c r="E186" s="628" t="s">
        <v>127</v>
      </c>
      <c r="F186" s="628" t="s">
        <v>1445</v>
      </c>
    </row>
    <row r="187" spans="1:6" s="706" customFormat="1" ht="108" x14ac:dyDescent="0.25">
      <c r="A187" s="742" t="s">
        <v>7</v>
      </c>
      <c r="B187" s="716" t="s">
        <v>1768</v>
      </c>
      <c r="C187" s="628" t="s">
        <v>1446</v>
      </c>
      <c r="D187" s="628" t="s">
        <v>1447</v>
      </c>
      <c r="E187" s="628" t="s">
        <v>1448</v>
      </c>
      <c r="F187" s="628" t="s">
        <v>1449</v>
      </c>
    </row>
    <row r="188" spans="1:6" s="706" customFormat="1" ht="36" x14ac:dyDescent="0.25">
      <c r="A188" s="742" t="s">
        <v>9</v>
      </c>
      <c r="B188" s="716" t="s">
        <v>1450</v>
      </c>
      <c r="C188" s="705"/>
      <c r="D188" s="628" t="s">
        <v>1451</v>
      </c>
      <c r="E188" s="628" t="s">
        <v>1452</v>
      </c>
      <c r="F188" s="628" t="s">
        <v>1453</v>
      </c>
    </row>
    <row r="189" spans="1:6" s="706" customFormat="1" ht="48" x14ac:dyDescent="0.25">
      <c r="A189" s="742" t="s">
        <v>11</v>
      </c>
      <c r="B189" s="800" t="s">
        <v>1454</v>
      </c>
      <c r="C189" s="705"/>
      <c r="D189" s="628" t="s">
        <v>1451</v>
      </c>
      <c r="E189" s="628" t="s">
        <v>1455</v>
      </c>
      <c r="F189" s="628" t="s">
        <v>1449</v>
      </c>
    </row>
    <row r="190" spans="1:6" s="706" customFormat="1" ht="36" x14ac:dyDescent="0.25">
      <c r="A190" s="742" t="s">
        <v>30</v>
      </c>
      <c r="B190" s="800" t="s">
        <v>1456</v>
      </c>
      <c r="C190" s="705"/>
      <c r="D190" s="628" t="s">
        <v>1457</v>
      </c>
      <c r="E190" s="628" t="s">
        <v>1458</v>
      </c>
      <c r="F190" s="628" t="s">
        <v>1459</v>
      </c>
    </row>
    <row r="191" spans="1:6" s="706" customFormat="1" ht="36" x14ac:dyDescent="0.25">
      <c r="A191" s="742" t="s">
        <v>32</v>
      </c>
      <c r="B191" s="800" t="s">
        <v>1460</v>
      </c>
      <c r="C191" s="705"/>
      <c r="D191" s="628" t="s">
        <v>1457</v>
      </c>
      <c r="E191" s="628" t="s">
        <v>1458</v>
      </c>
      <c r="F191" s="628" t="s">
        <v>1459</v>
      </c>
    </row>
    <row r="192" spans="1:6" s="706" customFormat="1" ht="36" x14ac:dyDescent="0.25">
      <c r="A192" s="742" t="s">
        <v>35</v>
      </c>
      <c r="B192" s="800" t="s">
        <v>1461</v>
      </c>
      <c r="C192" s="705"/>
      <c r="D192" s="628" t="s">
        <v>1457</v>
      </c>
      <c r="E192" s="628" t="s">
        <v>1458</v>
      </c>
      <c r="F192" s="628" t="s">
        <v>1459</v>
      </c>
    </row>
    <row r="193" spans="1:6" s="706" customFormat="1" ht="12" x14ac:dyDescent="0.25">
      <c r="A193" s="733" t="s">
        <v>38</v>
      </c>
      <c r="B193" s="743" t="s">
        <v>1462</v>
      </c>
      <c r="C193" s="705"/>
      <c r="D193" s="705"/>
      <c r="E193" s="720"/>
      <c r="F193" s="705"/>
    </row>
    <row r="194" spans="1:6" s="706" customFormat="1" ht="12" x14ac:dyDescent="0.25">
      <c r="A194" s="733" t="s">
        <v>39</v>
      </c>
      <c r="B194" s="743" t="s">
        <v>1463</v>
      </c>
      <c r="C194" s="705"/>
      <c r="D194" s="705"/>
      <c r="E194" s="705"/>
      <c r="F194" s="705"/>
    </row>
    <row r="195" spans="1:6" s="706" customFormat="1" ht="12" x14ac:dyDescent="0.25">
      <c r="A195" s="733" t="s">
        <v>169</v>
      </c>
      <c r="B195" s="743" t="s">
        <v>1464</v>
      </c>
      <c r="C195" s="705"/>
      <c r="D195" s="705"/>
      <c r="E195" s="705"/>
      <c r="F195" s="705"/>
    </row>
    <row r="196" spans="1:6" s="706" customFormat="1" ht="12" x14ac:dyDescent="0.25">
      <c r="A196" s="733" t="s">
        <v>171</v>
      </c>
      <c r="B196" s="743" t="s">
        <v>1465</v>
      </c>
      <c r="C196" s="705"/>
      <c r="D196" s="705"/>
      <c r="E196" s="705"/>
      <c r="F196" s="705"/>
    </row>
    <row r="197" spans="1:6" s="706" customFormat="1" ht="12" x14ac:dyDescent="0.25">
      <c r="A197" s="715"/>
      <c r="B197" s="716"/>
      <c r="C197" s="705"/>
      <c r="D197" s="705"/>
      <c r="E197" s="705"/>
      <c r="F197" s="705"/>
    </row>
    <row r="198" spans="1:6" s="706" customFormat="1" ht="12" x14ac:dyDescent="0.25">
      <c r="A198" s="714" t="s">
        <v>672</v>
      </c>
      <c r="B198" s="720" t="s">
        <v>1466</v>
      </c>
      <c r="C198" s="705"/>
      <c r="D198" s="705"/>
      <c r="E198" s="705"/>
      <c r="F198" s="705"/>
    </row>
    <row r="199" spans="1:6" s="706" customFormat="1" ht="24" x14ac:dyDescent="0.25">
      <c r="A199" s="715" t="s">
        <v>5</v>
      </c>
      <c r="B199" s="716" t="s">
        <v>1769</v>
      </c>
      <c r="C199" s="705"/>
      <c r="D199" s="628" t="s">
        <v>1305</v>
      </c>
      <c r="E199" s="628" t="s">
        <v>1445</v>
      </c>
      <c r="F199" s="705"/>
    </row>
    <row r="200" spans="1:6" s="706" customFormat="1" ht="108" x14ac:dyDescent="0.25">
      <c r="A200" s="715" t="s">
        <v>7</v>
      </c>
      <c r="B200" s="716" t="s">
        <v>1467</v>
      </c>
      <c r="C200" s="705"/>
      <c r="D200" s="628" t="s">
        <v>1447</v>
      </c>
      <c r="E200" s="628" t="s">
        <v>1448</v>
      </c>
      <c r="F200" s="628" t="s">
        <v>1449</v>
      </c>
    </row>
    <row r="201" spans="1:6" s="706" customFormat="1" ht="36" x14ac:dyDescent="0.25">
      <c r="A201" s="715" t="s">
        <v>9</v>
      </c>
      <c r="B201" s="800" t="s">
        <v>1456</v>
      </c>
      <c r="C201" s="705"/>
      <c r="D201" s="628" t="s">
        <v>1457</v>
      </c>
      <c r="E201" s="628" t="s">
        <v>1468</v>
      </c>
      <c r="F201" s="628" t="s">
        <v>1459</v>
      </c>
    </row>
    <row r="202" spans="1:6" s="706" customFormat="1" ht="36" x14ac:dyDescent="0.25">
      <c r="A202" s="715" t="s">
        <v>11</v>
      </c>
      <c r="B202" s="800" t="s">
        <v>1460</v>
      </c>
      <c r="C202" s="705"/>
      <c r="D202" s="628" t="s">
        <v>1457</v>
      </c>
      <c r="E202" s="628" t="s">
        <v>1458</v>
      </c>
      <c r="F202" s="628" t="s">
        <v>1469</v>
      </c>
    </row>
    <row r="203" spans="1:6" s="706" customFormat="1" ht="36" x14ac:dyDescent="0.25">
      <c r="A203" s="714" t="s">
        <v>30</v>
      </c>
      <c r="B203" s="800" t="s">
        <v>1461</v>
      </c>
      <c r="C203" s="705"/>
      <c r="D203" s="628" t="s">
        <v>1457</v>
      </c>
      <c r="E203" s="628" t="s">
        <v>1458</v>
      </c>
      <c r="F203" s="628" t="s">
        <v>1469</v>
      </c>
    </row>
    <row r="204" spans="1:6" s="706" customFormat="1" ht="12" x14ac:dyDescent="0.25">
      <c r="A204" s="714" t="s">
        <v>32</v>
      </c>
      <c r="B204" s="743" t="s">
        <v>1462</v>
      </c>
      <c r="C204" s="705"/>
      <c r="D204" s="705"/>
      <c r="E204" s="705"/>
      <c r="F204" s="705"/>
    </row>
    <row r="205" spans="1:6" s="706" customFormat="1" ht="12" x14ac:dyDescent="0.25">
      <c r="A205" s="714" t="s">
        <v>35</v>
      </c>
      <c r="B205" s="743" t="s">
        <v>1463</v>
      </c>
      <c r="C205" s="705"/>
      <c r="D205" s="705"/>
      <c r="E205" s="705"/>
      <c r="F205" s="705"/>
    </row>
    <row r="206" spans="1:6" s="706" customFormat="1" ht="12" x14ac:dyDescent="0.25">
      <c r="A206" s="714" t="s">
        <v>38</v>
      </c>
      <c r="B206" s="743" t="s">
        <v>1464</v>
      </c>
      <c r="C206" s="705"/>
      <c r="D206" s="705"/>
      <c r="E206" s="705"/>
      <c r="F206" s="705"/>
    </row>
    <row r="207" spans="1:6" s="706" customFormat="1" ht="12" x14ac:dyDescent="0.25">
      <c r="A207" s="715" t="s">
        <v>39</v>
      </c>
      <c r="B207" s="743" t="s">
        <v>1465</v>
      </c>
      <c r="C207" s="705"/>
      <c r="D207" s="705"/>
      <c r="E207" s="705"/>
      <c r="F207" s="705"/>
    </row>
    <row r="208" spans="1:6" s="706" customFormat="1" ht="24" x14ac:dyDescent="0.25">
      <c r="A208" s="714" t="s">
        <v>673</v>
      </c>
      <c r="B208" s="720" t="s">
        <v>1470</v>
      </c>
      <c r="C208" s="705"/>
      <c r="D208" s="705"/>
      <c r="E208" s="705"/>
      <c r="F208" s="705"/>
    </row>
    <row r="209" spans="1:6" s="706" customFormat="1" ht="24" x14ac:dyDescent="0.25">
      <c r="A209" s="714" t="s">
        <v>674</v>
      </c>
      <c r="B209" s="720" t="s">
        <v>1471</v>
      </c>
      <c r="C209" s="705"/>
      <c r="D209" s="705"/>
      <c r="E209" s="705"/>
      <c r="F209" s="705"/>
    </row>
    <row r="210" spans="1:6" s="706" customFormat="1" ht="24" x14ac:dyDescent="0.25">
      <c r="A210" s="714" t="s">
        <v>922</v>
      </c>
      <c r="B210" s="720" t="s">
        <v>1472</v>
      </c>
      <c r="C210" s="705"/>
      <c r="D210" s="705"/>
      <c r="E210" s="705"/>
      <c r="F210" s="705"/>
    </row>
    <row r="211" spans="1:6" s="706" customFormat="1" ht="12" x14ac:dyDescent="0.25">
      <c r="A211" s="715"/>
      <c r="B211" s="716"/>
      <c r="C211" s="705"/>
      <c r="D211" s="705"/>
      <c r="E211" s="705"/>
      <c r="F211" s="705"/>
    </row>
    <row r="212" spans="1:6" s="706" customFormat="1" ht="12" x14ac:dyDescent="0.25">
      <c r="A212" s="714" t="s">
        <v>64</v>
      </c>
      <c r="B212" s="720" t="s">
        <v>49</v>
      </c>
      <c r="C212" s="705"/>
      <c r="D212" s="705"/>
      <c r="E212" s="705"/>
      <c r="F212" s="705"/>
    </row>
    <row r="213" spans="1:6" s="706" customFormat="1" ht="24" x14ac:dyDescent="0.25">
      <c r="A213" s="714" t="s">
        <v>1473</v>
      </c>
      <c r="B213" s="741" t="s">
        <v>1474</v>
      </c>
      <c r="C213" s="705"/>
      <c r="D213" s="705"/>
      <c r="E213" s="705"/>
      <c r="F213" s="705"/>
    </row>
    <row r="214" spans="1:6" s="706" customFormat="1" ht="24" x14ac:dyDescent="0.25">
      <c r="A214" s="742" t="s">
        <v>5</v>
      </c>
      <c r="B214" s="716" t="s">
        <v>1492</v>
      </c>
      <c r="C214" s="705"/>
      <c r="D214" s="628" t="s">
        <v>127</v>
      </c>
      <c r="E214" s="628" t="s">
        <v>1445</v>
      </c>
      <c r="F214" s="705"/>
    </row>
    <row r="215" spans="1:6" s="706" customFormat="1" ht="48" x14ac:dyDescent="0.25">
      <c r="A215" s="742" t="s">
        <v>7</v>
      </c>
      <c r="B215" s="716" t="s">
        <v>1475</v>
      </c>
      <c r="C215" s="705"/>
      <c r="D215" s="628" t="s">
        <v>1476</v>
      </c>
      <c r="E215" s="628" t="s">
        <v>1477</v>
      </c>
      <c r="F215" s="628" t="s">
        <v>1478</v>
      </c>
    </row>
    <row r="216" spans="1:6" s="706" customFormat="1" ht="36" x14ac:dyDescent="0.25">
      <c r="A216" s="742" t="s">
        <v>9</v>
      </c>
      <c r="B216" s="716" t="s">
        <v>1479</v>
      </c>
      <c r="C216" s="705"/>
      <c r="D216" s="628" t="s">
        <v>1476</v>
      </c>
      <c r="E216" s="628" t="s">
        <v>1452</v>
      </c>
      <c r="F216" s="628" t="s">
        <v>1480</v>
      </c>
    </row>
    <row r="217" spans="1:6" s="706" customFormat="1" ht="48" x14ac:dyDescent="0.25">
      <c r="A217" s="742" t="s">
        <v>11</v>
      </c>
      <c r="B217" s="716" t="s">
        <v>1481</v>
      </c>
      <c r="C217" s="705"/>
      <c r="D217" s="628" t="s">
        <v>1476</v>
      </c>
      <c r="E217" s="628" t="s">
        <v>1477</v>
      </c>
      <c r="F217" s="628" t="s">
        <v>1478</v>
      </c>
    </row>
    <row r="218" spans="1:6" s="706" customFormat="1" ht="48" x14ac:dyDescent="0.25">
      <c r="A218" s="742" t="s">
        <v>30</v>
      </c>
      <c r="B218" s="800" t="s">
        <v>1482</v>
      </c>
      <c r="C218" s="705"/>
      <c r="D218" s="628" t="s">
        <v>1483</v>
      </c>
      <c r="E218" s="628" t="s">
        <v>1484</v>
      </c>
      <c r="F218" s="628" t="s">
        <v>1485</v>
      </c>
    </row>
    <row r="219" spans="1:6" s="706" customFormat="1" ht="48" x14ac:dyDescent="0.25">
      <c r="A219" s="742" t="s">
        <v>32</v>
      </c>
      <c r="B219" s="800" t="s">
        <v>1486</v>
      </c>
      <c r="C219" s="705"/>
      <c r="D219" s="628" t="s">
        <v>1483</v>
      </c>
      <c r="E219" s="628" t="s">
        <v>1484</v>
      </c>
      <c r="F219" s="628" t="s">
        <v>1485</v>
      </c>
    </row>
    <row r="220" spans="1:6" s="706" customFormat="1" ht="48" x14ac:dyDescent="0.25">
      <c r="A220" s="742" t="s">
        <v>35</v>
      </c>
      <c r="B220" s="800" t="s">
        <v>1487</v>
      </c>
      <c r="C220" s="705"/>
      <c r="D220" s="628" t="s">
        <v>1483</v>
      </c>
      <c r="E220" s="628" t="s">
        <v>1484</v>
      </c>
      <c r="F220" s="628" t="s">
        <v>1485</v>
      </c>
    </row>
    <row r="221" spans="1:6" s="706" customFormat="1" ht="22.8" x14ac:dyDescent="0.25">
      <c r="A221" s="742" t="s">
        <v>38</v>
      </c>
      <c r="B221" s="800" t="s">
        <v>1488</v>
      </c>
      <c r="C221" s="705"/>
      <c r="D221" s="705"/>
      <c r="E221" s="705"/>
      <c r="F221" s="705"/>
    </row>
    <row r="222" spans="1:6" s="706" customFormat="1" ht="12" x14ac:dyDescent="0.25">
      <c r="A222" s="742" t="s">
        <v>39</v>
      </c>
      <c r="B222" s="744" t="s">
        <v>1489</v>
      </c>
      <c r="C222" s="705"/>
      <c r="D222" s="705"/>
      <c r="E222" s="705"/>
      <c r="F222" s="705"/>
    </row>
    <row r="223" spans="1:6" s="706" customFormat="1" ht="12" x14ac:dyDescent="0.25">
      <c r="A223" s="742" t="s">
        <v>169</v>
      </c>
      <c r="B223" s="744" t="s">
        <v>1490</v>
      </c>
      <c r="C223" s="705"/>
      <c r="D223" s="705"/>
      <c r="E223" s="705"/>
      <c r="F223" s="705"/>
    </row>
    <row r="224" spans="1:6" s="706" customFormat="1" ht="12" x14ac:dyDescent="0.25">
      <c r="A224" s="742" t="s">
        <v>171</v>
      </c>
      <c r="B224" s="744" t="s">
        <v>1463</v>
      </c>
      <c r="C224" s="705"/>
      <c r="D224" s="705"/>
      <c r="E224" s="705"/>
      <c r="F224" s="705"/>
    </row>
    <row r="225" spans="1:6" s="706" customFormat="1" ht="12" x14ac:dyDescent="0.25">
      <c r="A225" s="745" t="s">
        <v>271</v>
      </c>
      <c r="B225" s="744" t="s">
        <v>1464</v>
      </c>
      <c r="C225" s="705"/>
      <c r="D225" s="705"/>
      <c r="E225" s="705"/>
      <c r="F225" s="705"/>
    </row>
    <row r="226" spans="1:6" s="706" customFormat="1" ht="12" x14ac:dyDescent="0.25">
      <c r="A226" s="745" t="s">
        <v>273</v>
      </c>
      <c r="B226" s="744" t="s">
        <v>1465</v>
      </c>
      <c r="C226" s="705"/>
      <c r="D226" s="705"/>
      <c r="E226" s="705"/>
      <c r="F226" s="705"/>
    </row>
    <row r="227" spans="1:6" s="706" customFormat="1" ht="12" x14ac:dyDescent="0.25">
      <c r="A227" s="715"/>
      <c r="B227" s="716"/>
      <c r="C227" s="705"/>
      <c r="D227" s="705"/>
      <c r="E227" s="705"/>
      <c r="F227" s="705"/>
    </row>
    <row r="228" spans="1:6" s="706" customFormat="1" ht="12" x14ac:dyDescent="0.25">
      <c r="A228" s="714" t="s">
        <v>207</v>
      </c>
      <c r="B228" s="720" t="s">
        <v>1491</v>
      </c>
      <c r="C228" s="705"/>
      <c r="D228" s="705"/>
      <c r="E228" s="705"/>
      <c r="F228" s="705"/>
    </row>
    <row r="229" spans="1:6" s="706" customFormat="1" ht="24" x14ac:dyDescent="0.25">
      <c r="A229" s="715" t="s">
        <v>5</v>
      </c>
      <c r="B229" s="746" t="s">
        <v>1492</v>
      </c>
      <c r="C229" s="705"/>
      <c r="D229" s="628" t="s">
        <v>127</v>
      </c>
      <c r="E229" s="628" t="s">
        <v>1445</v>
      </c>
      <c r="F229" s="628"/>
    </row>
    <row r="230" spans="1:6" s="706" customFormat="1" ht="48" x14ac:dyDescent="0.25">
      <c r="A230" s="715" t="s">
        <v>7</v>
      </c>
      <c r="B230" s="716" t="s">
        <v>1467</v>
      </c>
      <c r="C230" s="705"/>
      <c r="D230" s="628" t="s">
        <v>1476</v>
      </c>
      <c r="E230" s="628" t="s">
        <v>1477</v>
      </c>
      <c r="F230" s="628" t="s">
        <v>1478</v>
      </c>
    </row>
    <row r="231" spans="1:6" s="706" customFormat="1" ht="36" x14ac:dyDescent="0.25">
      <c r="A231" s="715" t="s">
        <v>9</v>
      </c>
      <c r="B231" s="716" t="s">
        <v>1770</v>
      </c>
      <c r="C231" s="705"/>
      <c r="D231" s="628" t="s">
        <v>1476</v>
      </c>
      <c r="E231" s="628" t="s">
        <v>1452</v>
      </c>
      <c r="F231" s="628" t="s">
        <v>1480</v>
      </c>
    </row>
    <row r="232" spans="1:6" s="706" customFormat="1" ht="48" x14ac:dyDescent="0.25">
      <c r="A232" s="715" t="s">
        <v>11</v>
      </c>
      <c r="B232" s="716" t="s">
        <v>1481</v>
      </c>
      <c r="C232" s="705"/>
      <c r="D232" s="628" t="s">
        <v>1476</v>
      </c>
      <c r="E232" s="628" t="s">
        <v>1477</v>
      </c>
      <c r="F232" s="628" t="s">
        <v>1478</v>
      </c>
    </row>
    <row r="233" spans="1:6" s="706" customFormat="1" ht="48" x14ac:dyDescent="0.25">
      <c r="A233" s="714" t="s">
        <v>30</v>
      </c>
      <c r="B233" s="800" t="s">
        <v>1482</v>
      </c>
      <c r="C233" s="705"/>
      <c r="D233" s="628" t="s">
        <v>1483</v>
      </c>
      <c r="E233" s="628" t="s">
        <v>1484</v>
      </c>
      <c r="F233" s="628" t="s">
        <v>1485</v>
      </c>
    </row>
    <row r="234" spans="1:6" s="706" customFormat="1" ht="48" x14ac:dyDescent="0.25">
      <c r="A234" s="714" t="s">
        <v>32</v>
      </c>
      <c r="B234" s="800" t="s">
        <v>1486</v>
      </c>
      <c r="C234" s="705"/>
      <c r="D234" s="628" t="s">
        <v>1483</v>
      </c>
      <c r="E234" s="628" t="s">
        <v>1484</v>
      </c>
      <c r="F234" s="628" t="s">
        <v>1485</v>
      </c>
    </row>
    <row r="235" spans="1:6" s="706" customFormat="1" ht="48" x14ac:dyDescent="0.25">
      <c r="A235" s="714" t="s">
        <v>35</v>
      </c>
      <c r="B235" s="800" t="s">
        <v>1487</v>
      </c>
      <c r="C235" s="705"/>
      <c r="D235" s="628" t="s">
        <v>1483</v>
      </c>
      <c r="E235" s="628" t="s">
        <v>1484</v>
      </c>
      <c r="F235" s="628" t="s">
        <v>1485</v>
      </c>
    </row>
    <row r="236" spans="1:6" s="706" customFormat="1" ht="22.8" x14ac:dyDescent="0.25">
      <c r="A236" s="714" t="s">
        <v>38</v>
      </c>
      <c r="B236" s="800" t="s">
        <v>1493</v>
      </c>
      <c r="C236" s="705"/>
      <c r="D236" s="705"/>
      <c r="E236" s="705"/>
      <c r="F236" s="705"/>
    </row>
    <row r="237" spans="1:6" s="706" customFormat="1" ht="12" x14ac:dyDescent="0.25">
      <c r="A237" s="715" t="s">
        <v>39</v>
      </c>
      <c r="B237" s="744" t="s">
        <v>1462</v>
      </c>
      <c r="C237" s="705"/>
      <c r="D237" s="705"/>
      <c r="E237" s="705"/>
      <c r="F237" s="705"/>
    </row>
    <row r="238" spans="1:6" s="706" customFormat="1" ht="12" x14ac:dyDescent="0.25">
      <c r="A238" s="715" t="s">
        <v>169</v>
      </c>
      <c r="B238" s="744" t="s">
        <v>1490</v>
      </c>
      <c r="C238" s="705"/>
      <c r="D238" s="705"/>
      <c r="E238" s="705"/>
      <c r="F238" s="705"/>
    </row>
    <row r="239" spans="1:6" s="706" customFormat="1" ht="12" x14ac:dyDescent="0.25">
      <c r="A239" s="714" t="s">
        <v>171</v>
      </c>
      <c r="B239" s="744" t="s">
        <v>1463</v>
      </c>
      <c r="C239" s="705"/>
      <c r="D239" s="705"/>
      <c r="E239" s="705"/>
      <c r="F239" s="705"/>
    </row>
    <row r="240" spans="1:6" s="706" customFormat="1" ht="12" x14ac:dyDescent="0.25">
      <c r="A240" s="714" t="s">
        <v>271</v>
      </c>
      <c r="B240" s="744" t="s">
        <v>1464</v>
      </c>
      <c r="C240" s="705"/>
      <c r="D240" s="705"/>
      <c r="E240" s="705"/>
      <c r="F240" s="705"/>
    </row>
    <row r="241" spans="1:6" s="706" customFormat="1" ht="12" x14ac:dyDescent="0.25">
      <c r="A241" s="714" t="s">
        <v>273</v>
      </c>
      <c r="B241" s="744" t="s">
        <v>1465</v>
      </c>
      <c r="C241" s="705"/>
      <c r="D241" s="705"/>
      <c r="E241" s="705"/>
      <c r="F241" s="705"/>
    </row>
    <row r="242" spans="1:6" s="706" customFormat="1" ht="24" x14ac:dyDescent="0.25">
      <c r="A242" s="715" t="s">
        <v>671</v>
      </c>
      <c r="B242" s="720" t="s">
        <v>1494</v>
      </c>
      <c r="C242" s="705"/>
      <c r="D242" s="705"/>
      <c r="E242" s="705"/>
      <c r="F242" s="705"/>
    </row>
    <row r="243" spans="1:6" s="706" customFormat="1" ht="24" x14ac:dyDescent="0.25">
      <c r="A243" s="714" t="s">
        <v>672</v>
      </c>
      <c r="B243" s="720" t="s">
        <v>1470</v>
      </c>
      <c r="C243" s="705"/>
      <c r="D243" s="705"/>
      <c r="E243" s="705"/>
      <c r="F243" s="705"/>
    </row>
    <row r="244" spans="1:6" s="706" customFormat="1" ht="24" x14ac:dyDescent="0.25">
      <c r="A244" s="714" t="s">
        <v>673</v>
      </c>
      <c r="B244" s="720" t="s">
        <v>1471</v>
      </c>
      <c r="C244" s="705"/>
      <c r="D244" s="705"/>
      <c r="E244" s="705"/>
      <c r="F244" s="705"/>
    </row>
    <row r="245" spans="1:6" s="706" customFormat="1" ht="24" x14ac:dyDescent="0.25">
      <c r="A245" s="714" t="s">
        <v>674</v>
      </c>
      <c r="B245" s="720" t="s">
        <v>1472</v>
      </c>
      <c r="C245" s="705"/>
      <c r="D245" s="705"/>
      <c r="E245" s="705"/>
      <c r="F245" s="705"/>
    </row>
    <row r="246" spans="1:6" s="706" customFormat="1" ht="12" x14ac:dyDescent="0.25">
      <c r="A246" s="714"/>
      <c r="B246" s="720"/>
      <c r="C246" s="705"/>
      <c r="D246" s="705"/>
      <c r="E246" s="705"/>
      <c r="F246" s="705"/>
    </row>
    <row r="247" spans="1:6" s="706" customFormat="1" ht="12" x14ac:dyDescent="0.25">
      <c r="A247" s="714" t="s">
        <v>74</v>
      </c>
      <c r="B247" s="720" t="s">
        <v>1495</v>
      </c>
      <c r="C247" s="705"/>
      <c r="D247" s="705"/>
      <c r="E247" s="705"/>
      <c r="F247" s="705"/>
    </row>
    <row r="248" spans="1:6" s="706" customFormat="1" ht="24" x14ac:dyDescent="0.25">
      <c r="A248" s="714" t="s">
        <v>1496</v>
      </c>
      <c r="B248" s="720" t="s">
        <v>1497</v>
      </c>
      <c r="C248" s="705"/>
      <c r="D248" s="705"/>
      <c r="E248" s="705"/>
      <c r="F248" s="705"/>
    </row>
    <row r="249" spans="1:6" s="706" customFormat="1" ht="24" x14ac:dyDescent="0.25">
      <c r="A249" s="715" t="s">
        <v>5</v>
      </c>
      <c r="B249" s="720" t="s">
        <v>1492</v>
      </c>
      <c r="C249" s="705"/>
      <c r="D249" s="628" t="s">
        <v>127</v>
      </c>
      <c r="E249" s="628" t="s">
        <v>1445</v>
      </c>
      <c r="F249" s="705"/>
    </row>
    <row r="250" spans="1:6" s="706" customFormat="1" ht="36" x14ac:dyDescent="0.25">
      <c r="A250" s="715" t="s">
        <v>7</v>
      </c>
      <c r="B250" s="746" t="s">
        <v>1498</v>
      </c>
      <c r="C250" s="705"/>
      <c r="D250" s="628" t="s">
        <v>1499</v>
      </c>
      <c r="E250" s="628" t="s">
        <v>1500</v>
      </c>
      <c r="F250" s="705"/>
    </row>
    <row r="251" spans="1:6" s="706" customFormat="1" ht="36" x14ac:dyDescent="0.25">
      <c r="A251" s="715" t="s">
        <v>9</v>
      </c>
      <c r="B251" s="716" t="s">
        <v>1501</v>
      </c>
      <c r="C251" s="705"/>
      <c r="D251" s="628" t="s">
        <v>1502</v>
      </c>
      <c r="E251" s="628" t="s">
        <v>1452</v>
      </c>
      <c r="F251" s="628" t="s">
        <v>1503</v>
      </c>
    </row>
    <row r="252" spans="1:6" s="706" customFormat="1" ht="48" x14ac:dyDescent="0.25">
      <c r="A252" s="715" t="s">
        <v>11</v>
      </c>
      <c r="B252" s="716" t="s">
        <v>1504</v>
      </c>
      <c r="C252" s="705"/>
      <c r="D252" s="628" t="s">
        <v>1505</v>
      </c>
      <c r="E252" s="628" t="s">
        <v>1506</v>
      </c>
      <c r="F252" s="628" t="s">
        <v>1503</v>
      </c>
    </row>
    <row r="253" spans="1:6" s="706" customFormat="1" ht="48" x14ac:dyDescent="0.25">
      <c r="A253" s="714" t="s">
        <v>30</v>
      </c>
      <c r="B253" s="716" t="s">
        <v>1507</v>
      </c>
      <c r="C253" s="705"/>
      <c r="D253" s="628" t="s">
        <v>1505</v>
      </c>
      <c r="E253" s="628" t="s">
        <v>1506</v>
      </c>
      <c r="F253" s="628" t="s">
        <v>1503</v>
      </c>
    </row>
    <row r="254" spans="1:6" s="706" customFormat="1" ht="24" x14ac:dyDescent="0.25">
      <c r="A254" s="714" t="s">
        <v>32</v>
      </c>
      <c r="B254" s="720" t="s">
        <v>1508</v>
      </c>
      <c r="C254" s="705"/>
      <c r="D254" s="705"/>
      <c r="E254" s="705"/>
      <c r="F254" s="705"/>
    </row>
    <row r="255" spans="1:6" s="706" customFormat="1" ht="24" x14ac:dyDescent="0.25">
      <c r="A255" s="714" t="s">
        <v>35</v>
      </c>
      <c r="B255" s="720" t="s">
        <v>1509</v>
      </c>
      <c r="C255" s="705"/>
      <c r="D255" s="705"/>
      <c r="E255" s="705"/>
      <c r="F255" s="705"/>
    </row>
    <row r="256" spans="1:6" s="706" customFormat="1" ht="24" x14ac:dyDescent="0.25">
      <c r="A256" s="747" t="s">
        <v>38</v>
      </c>
      <c r="B256" s="720" t="s">
        <v>1510</v>
      </c>
      <c r="C256" s="705"/>
      <c r="D256" s="705"/>
      <c r="E256" s="705"/>
      <c r="F256" s="705"/>
    </row>
    <row r="257" spans="1:6" s="706" customFormat="1" ht="12" x14ac:dyDescent="0.25">
      <c r="A257" s="715"/>
      <c r="B257" s="716"/>
      <c r="C257" s="705"/>
      <c r="D257" s="705"/>
      <c r="E257" s="705"/>
      <c r="F257" s="705"/>
    </row>
    <row r="258" spans="1:6" s="706" customFormat="1" ht="12" x14ac:dyDescent="0.25">
      <c r="A258" s="714" t="s">
        <v>77</v>
      </c>
      <c r="B258" s="720" t="s">
        <v>1511</v>
      </c>
      <c r="C258" s="705"/>
      <c r="D258" s="705"/>
      <c r="E258" s="705"/>
      <c r="F258" s="705"/>
    </row>
    <row r="259" spans="1:6" s="706" customFormat="1" ht="36" x14ac:dyDescent="0.25">
      <c r="A259" s="715" t="s">
        <v>5</v>
      </c>
      <c r="B259" s="746" t="s">
        <v>1498</v>
      </c>
      <c r="C259" s="705"/>
      <c r="D259" s="705"/>
      <c r="E259" s="628" t="s">
        <v>1512</v>
      </c>
      <c r="F259" s="705"/>
    </row>
    <row r="260" spans="1:6" s="706" customFormat="1" ht="24" x14ac:dyDescent="0.25">
      <c r="A260" s="715" t="s">
        <v>7</v>
      </c>
      <c r="B260" s="716" t="s">
        <v>1513</v>
      </c>
      <c r="C260" s="705"/>
      <c r="D260" s="705"/>
      <c r="E260" s="705"/>
      <c r="F260" s="705"/>
    </row>
    <row r="261" spans="1:6" s="706" customFormat="1" ht="24" x14ac:dyDescent="0.25">
      <c r="A261" s="715" t="s">
        <v>9</v>
      </c>
      <c r="B261" s="716" t="s">
        <v>1514</v>
      </c>
      <c r="C261" s="705"/>
      <c r="D261" s="705"/>
      <c r="E261" s="705"/>
      <c r="F261" s="705"/>
    </row>
    <row r="262" spans="1:6" s="706" customFormat="1" ht="24" x14ac:dyDescent="0.25">
      <c r="A262" s="715" t="s">
        <v>11</v>
      </c>
      <c r="B262" s="716" t="s">
        <v>1515</v>
      </c>
      <c r="C262" s="705"/>
      <c r="D262" s="705"/>
      <c r="E262" s="705"/>
      <c r="F262" s="705"/>
    </row>
    <row r="263" spans="1:6" s="706" customFormat="1" ht="12" x14ac:dyDescent="0.25">
      <c r="A263" s="714" t="s">
        <v>30</v>
      </c>
      <c r="B263" s="720" t="s">
        <v>1516</v>
      </c>
      <c r="C263" s="705"/>
      <c r="D263" s="705"/>
      <c r="E263" s="705"/>
      <c r="F263" s="705"/>
    </row>
    <row r="264" spans="1:6" s="706" customFormat="1" ht="24" x14ac:dyDescent="0.25">
      <c r="A264" s="714" t="s">
        <v>32</v>
      </c>
      <c r="B264" s="720" t="s">
        <v>1517</v>
      </c>
      <c r="C264" s="705"/>
      <c r="D264" s="705"/>
      <c r="E264" s="705"/>
      <c r="F264" s="705"/>
    </row>
    <row r="265" spans="1:6" s="706" customFormat="1" ht="24" x14ac:dyDescent="0.25">
      <c r="A265" s="714" t="s">
        <v>35</v>
      </c>
      <c r="B265" s="720" t="s">
        <v>1518</v>
      </c>
      <c r="C265" s="705"/>
      <c r="D265" s="705"/>
      <c r="E265" s="705"/>
      <c r="F265" s="705"/>
    </row>
    <row r="266" spans="1:6" s="706" customFormat="1" ht="24" x14ac:dyDescent="0.25">
      <c r="A266" s="714" t="s">
        <v>78</v>
      </c>
      <c r="B266" s="720" t="s">
        <v>1519</v>
      </c>
      <c r="C266" s="705"/>
      <c r="D266" s="705"/>
      <c r="E266" s="705"/>
      <c r="F266" s="705"/>
    </row>
    <row r="267" spans="1:6" s="706" customFormat="1" ht="12" x14ac:dyDescent="0.25">
      <c r="A267" s="714" t="s">
        <v>364</v>
      </c>
      <c r="B267" s="720" t="s">
        <v>1520</v>
      </c>
      <c r="C267" s="705"/>
      <c r="D267" s="705"/>
      <c r="E267" s="705"/>
      <c r="F267" s="705"/>
    </row>
    <row r="268" spans="1:6" s="706" customFormat="1" ht="12" x14ac:dyDescent="0.25">
      <c r="A268" s="715"/>
      <c r="B268" s="716"/>
      <c r="C268" s="705"/>
      <c r="D268" s="705"/>
      <c r="E268" s="705"/>
      <c r="F268" s="705"/>
    </row>
    <row r="269" spans="1:6" s="706" customFormat="1" ht="12" x14ac:dyDescent="0.25">
      <c r="A269" s="805" t="s">
        <v>366</v>
      </c>
      <c r="B269" s="723" t="s">
        <v>1771</v>
      </c>
      <c r="C269" s="705"/>
      <c r="D269" s="705"/>
      <c r="E269" s="705"/>
      <c r="F269" s="705"/>
    </row>
    <row r="270" spans="1:6" s="706" customFormat="1" ht="12" x14ac:dyDescent="0.25">
      <c r="A270" s="806" t="s">
        <v>1521</v>
      </c>
      <c r="B270" s="748" t="s">
        <v>829</v>
      </c>
      <c r="C270" s="705"/>
      <c r="D270" s="705"/>
      <c r="E270" s="705"/>
      <c r="F270" s="705"/>
    </row>
    <row r="271" spans="1:6" s="706" customFormat="1" ht="12" x14ac:dyDescent="0.25">
      <c r="A271" s="807" t="s">
        <v>1522</v>
      </c>
      <c r="B271" s="808" t="s">
        <v>1523</v>
      </c>
      <c r="C271" s="705"/>
      <c r="D271" s="705"/>
      <c r="E271" s="705"/>
      <c r="F271" s="705"/>
    </row>
    <row r="272" spans="1:6" s="706" customFormat="1" ht="24" x14ac:dyDescent="0.25">
      <c r="A272" s="809" t="s">
        <v>5</v>
      </c>
      <c r="B272" s="810" t="s">
        <v>1524</v>
      </c>
      <c r="C272" s="705"/>
      <c r="D272" s="628" t="s">
        <v>127</v>
      </c>
      <c r="E272" s="628" t="s">
        <v>1445</v>
      </c>
      <c r="F272" s="628"/>
    </row>
    <row r="273" spans="1:6" s="706" customFormat="1" ht="12" x14ac:dyDescent="0.25">
      <c r="A273" s="809" t="s">
        <v>7</v>
      </c>
      <c r="B273" s="800" t="s">
        <v>1759</v>
      </c>
      <c r="C273" s="717" t="s">
        <v>1757</v>
      </c>
      <c r="D273" s="628" t="s">
        <v>1525</v>
      </c>
      <c r="E273" s="717" t="s">
        <v>1526</v>
      </c>
      <c r="F273" s="628"/>
    </row>
    <row r="274" spans="1:6" s="706" customFormat="1" ht="24" x14ac:dyDescent="0.25">
      <c r="A274" s="809" t="s">
        <v>9</v>
      </c>
      <c r="B274" s="800" t="s">
        <v>1527</v>
      </c>
      <c r="C274" s="705"/>
      <c r="D274" s="628" t="s">
        <v>1502</v>
      </c>
      <c r="E274" s="628" t="s">
        <v>1528</v>
      </c>
      <c r="F274" s="628" t="s">
        <v>1529</v>
      </c>
    </row>
    <row r="275" spans="1:6" s="706" customFormat="1" ht="24" x14ac:dyDescent="0.25">
      <c r="A275" s="811" t="s">
        <v>11</v>
      </c>
      <c r="B275" s="812" t="s">
        <v>1530</v>
      </c>
      <c r="C275" s="705"/>
      <c r="D275" s="628" t="s">
        <v>1483</v>
      </c>
      <c r="E275" s="717" t="s">
        <v>1526</v>
      </c>
      <c r="F275" s="628" t="s">
        <v>1529</v>
      </c>
    </row>
    <row r="276" spans="1:6" s="706" customFormat="1" ht="24" x14ac:dyDescent="0.25">
      <c r="A276" s="811" t="s">
        <v>30</v>
      </c>
      <c r="B276" s="812" t="s">
        <v>1531</v>
      </c>
      <c r="C276" s="705"/>
      <c r="D276" s="628" t="s">
        <v>1483</v>
      </c>
      <c r="E276" s="717" t="s">
        <v>1526</v>
      </c>
      <c r="F276" s="628" t="s">
        <v>1529</v>
      </c>
    </row>
    <row r="277" spans="1:6" s="706" customFormat="1" ht="12" x14ac:dyDescent="0.25">
      <c r="A277" s="742" t="s">
        <v>32</v>
      </c>
      <c r="B277" s="744" t="s">
        <v>1532</v>
      </c>
      <c r="C277" s="705"/>
      <c r="D277" s="705"/>
      <c r="E277" s="705"/>
      <c r="F277" s="705"/>
    </row>
    <row r="278" spans="1:6" s="706" customFormat="1" ht="12" x14ac:dyDescent="0.25">
      <c r="A278" s="807" t="s">
        <v>1533</v>
      </c>
      <c r="B278" s="808" t="s">
        <v>1534</v>
      </c>
      <c r="C278" s="705"/>
      <c r="D278" s="705"/>
      <c r="E278" s="705"/>
      <c r="F278" s="705"/>
    </row>
    <row r="279" spans="1:6" s="706" customFormat="1" ht="24" x14ac:dyDescent="0.25">
      <c r="A279" s="809" t="s">
        <v>5</v>
      </c>
      <c r="B279" s="810" t="s">
        <v>1524</v>
      </c>
      <c r="C279" s="705"/>
      <c r="D279" s="628" t="s">
        <v>127</v>
      </c>
      <c r="E279" s="628" t="s">
        <v>1445</v>
      </c>
      <c r="F279" s="628"/>
    </row>
    <row r="280" spans="1:6" s="706" customFormat="1" ht="12" x14ac:dyDescent="0.25">
      <c r="A280" s="809" t="s">
        <v>7</v>
      </c>
      <c r="B280" s="800" t="s">
        <v>1758</v>
      </c>
      <c r="C280" s="717" t="s">
        <v>1757</v>
      </c>
      <c r="D280" s="628" t="s">
        <v>1525</v>
      </c>
      <c r="E280" s="717" t="s">
        <v>1526</v>
      </c>
      <c r="F280" s="628"/>
    </row>
    <row r="281" spans="1:6" s="706" customFormat="1" ht="24" x14ac:dyDescent="0.25">
      <c r="A281" s="809" t="s">
        <v>9</v>
      </c>
      <c r="B281" s="800" t="s">
        <v>1536</v>
      </c>
      <c r="C281" s="705"/>
      <c r="D281" s="628" t="s">
        <v>1502</v>
      </c>
      <c r="E281" s="628" t="s">
        <v>1528</v>
      </c>
      <c r="F281" s="628" t="s">
        <v>1529</v>
      </c>
    </row>
    <row r="282" spans="1:6" s="706" customFormat="1" ht="24" x14ac:dyDescent="0.25">
      <c r="A282" s="811" t="s">
        <v>11</v>
      </c>
      <c r="B282" s="812" t="s">
        <v>1530</v>
      </c>
      <c r="C282" s="705"/>
      <c r="D282" s="628" t="s">
        <v>1483</v>
      </c>
      <c r="E282" s="717" t="s">
        <v>1526</v>
      </c>
      <c r="F282" s="628" t="s">
        <v>1529</v>
      </c>
    </row>
    <row r="283" spans="1:6" s="706" customFormat="1" ht="24" x14ac:dyDescent="0.25">
      <c r="A283" s="811" t="s">
        <v>30</v>
      </c>
      <c r="B283" s="812" t="s">
        <v>1531</v>
      </c>
      <c r="C283" s="705"/>
      <c r="D283" s="628" t="s">
        <v>1483</v>
      </c>
      <c r="E283" s="717" t="s">
        <v>1526</v>
      </c>
      <c r="F283" s="628" t="s">
        <v>1529</v>
      </c>
    </row>
    <row r="284" spans="1:6" s="706" customFormat="1" ht="22.8" x14ac:dyDescent="0.25">
      <c r="A284" s="742" t="s">
        <v>32</v>
      </c>
      <c r="B284" s="795" t="s">
        <v>1537</v>
      </c>
      <c r="C284" s="705"/>
      <c r="D284" s="705"/>
      <c r="E284" s="705"/>
      <c r="F284" s="705"/>
    </row>
    <row r="285" spans="1:6" s="706" customFormat="1" ht="22.8" x14ac:dyDescent="0.25">
      <c r="A285" s="742" t="s">
        <v>1538</v>
      </c>
      <c r="B285" s="795" t="s">
        <v>1539</v>
      </c>
      <c r="C285" s="705"/>
      <c r="D285" s="705"/>
      <c r="E285" s="705"/>
      <c r="F285" s="705"/>
    </row>
    <row r="286" spans="1:6" s="706" customFormat="1" ht="13.2" x14ac:dyDescent="0.25">
      <c r="A286" s="813"/>
      <c r="B286" s="814"/>
      <c r="C286" s="705"/>
      <c r="D286" s="705"/>
      <c r="E286" s="705"/>
      <c r="F286" s="705"/>
    </row>
    <row r="287" spans="1:6" s="706" customFormat="1" ht="12" x14ac:dyDescent="0.25">
      <c r="A287" s="807" t="s">
        <v>1540</v>
      </c>
      <c r="B287" s="808" t="s">
        <v>1541</v>
      </c>
      <c r="C287" s="705"/>
      <c r="D287" s="705"/>
      <c r="E287" s="705"/>
      <c r="F287" s="705"/>
    </row>
    <row r="288" spans="1:6" s="706" customFormat="1" ht="24" x14ac:dyDescent="0.25">
      <c r="A288" s="809" t="s">
        <v>5</v>
      </c>
      <c r="B288" s="810" t="s">
        <v>1524</v>
      </c>
      <c r="C288" s="705"/>
      <c r="D288" s="628" t="s">
        <v>127</v>
      </c>
      <c r="E288" s="628" t="s">
        <v>1445</v>
      </c>
      <c r="F288" s="628"/>
    </row>
    <row r="289" spans="1:6" s="706" customFormat="1" ht="12" x14ac:dyDescent="0.25">
      <c r="A289" s="809" t="s">
        <v>7</v>
      </c>
      <c r="B289" s="800" t="s">
        <v>1535</v>
      </c>
      <c r="C289" s="705"/>
      <c r="D289" s="628" t="s">
        <v>1525</v>
      </c>
      <c r="E289" s="717" t="s">
        <v>1526</v>
      </c>
      <c r="F289" s="628"/>
    </row>
    <row r="290" spans="1:6" s="706" customFormat="1" ht="24" x14ac:dyDescent="0.25">
      <c r="A290" s="809" t="s">
        <v>9</v>
      </c>
      <c r="B290" s="800" t="s">
        <v>1536</v>
      </c>
      <c r="C290" s="705"/>
      <c r="D290" s="628" t="s">
        <v>1502</v>
      </c>
      <c r="E290" s="628" t="s">
        <v>1528</v>
      </c>
      <c r="F290" s="628" t="s">
        <v>1529</v>
      </c>
    </row>
    <row r="291" spans="1:6" s="706" customFormat="1" ht="24" x14ac:dyDescent="0.25">
      <c r="A291" s="811" t="s">
        <v>11</v>
      </c>
      <c r="B291" s="812" t="s">
        <v>1530</v>
      </c>
      <c r="C291" s="705"/>
      <c r="D291" s="628" t="s">
        <v>1483</v>
      </c>
      <c r="E291" s="717" t="s">
        <v>1526</v>
      </c>
      <c r="F291" s="628" t="s">
        <v>1529</v>
      </c>
    </row>
    <row r="292" spans="1:6" s="706" customFormat="1" ht="24" x14ac:dyDescent="0.25">
      <c r="A292" s="811" t="s">
        <v>30</v>
      </c>
      <c r="B292" s="812" t="s">
        <v>1531</v>
      </c>
      <c r="C292" s="705"/>
      <c r="D292" s="628" t="s">
        <v>1483</v>
      </c>
      <c r="E292" s="717" t="s">
        <v>1526</v>
      </c>
      <c r="F292" s="628" t="s">
        <v>1529</v>
      </c>
    </row>
    <row r="293" spans="1:6" s="706" customFormat="1" ht="22.8" x14ac:dyDescent="0.25">
      <c r="A293" s="742" t="s">
        <v>32</v>
      </c>
      <c r="B293" s="795" t="s">
        <v>1542</v>
      </c>
      <c r="C293" s="705"/>
      <c r="D293" s="705"/>
      <c r="E293" s="705"/>
      <c r="F293" s="705"/>
    </row>
    <row r="294" spans="1:6" s="706" customFormat="1" ht="12" x14ac:dyDescent="0.25">
      <c r="A294" s="807" t="s">
        <v>1543</v>
      </c>
      <c r="B294" s="808" t="s">
        <v>847</v>
      </c>
      <c r="C294" s="705"/>
      <c r="D294" s="705"/>
      <c r="E294" s="705"/>
      <c r="F294" s="705"/>
    </row>
    <row r="295" spans="1:6" s="706" customFormat="1" ht="24" x14ac:dyDescent="0.25">
      <c r="A295" s="809" t="s">
        <v>5</v>
      </c>
      <c r="B295" s="810" t="s">
        <v>1524</v>
      </c>
      <c r="C295" s="705"/>
      <c r="D295" s="628" t="s">
        <v>127</v>
      </c>
      <c r="E295" s="628" t="s">
        <v>1445</v>
      </c>
      <c r="F295" s="628"/>
    </row>
    <row r="296" spans="1:6" s="706" customFormat="1" ht="12" x14ac:dyDescent="0.25">
      <c r="A296" s="809" t="s">
        <v>7</v>
      </c>
      <c r="B296" s="800" t="s">
        <v>1535</v>
      </c>
      <c r="C296" s="705"/>
      <c r="D296" s="628" t="s">
        <v>1525</v>
      </c>
      <c r="E296" s="717" t="s">
        <v>1526</v>
      </c>
      <c r="F296" s="628"/>
    </row>
    <row r="297" spans="1:6" s="706" customFormat="1" ht="24" x14ac:dyDescent="0.25">
      <c r="A297" s="809" t="s">
        <v>9</v>
      </c>
      <c r="B297" s="800" t="s">
        <v>1536</v>
      </c>
      <c r="C297" s="705"/>
      <c r="D297" s="628" t="s">
        <v>1502</v>
      </c>
      <c r="E297" s="628" t="s">
        <v>1528</v>
      </c>
      <c r="F297" s="628" t="s">
        <v>1529</v>
      </c>
    </row>
    <row r="298" spans="1:6" s="706" customFormat="1" ht="24" x14ac:dyDescent="0.25">
      <c r="A298" s="811" t="s">
        <v>11</v>
      </c>
      <c r="B298" s="812" t="s">
        <v>1530</v>
      </c>
      <c r="C298" s="705"/>
      <c r="D298" s="628" t="s">
        <v>1483</v>
      </c>
      <c r="E298" s="717" t="s">
        <v>1526</v>
      </c>
      <c r="F298" s="628" t="s">
        <v>1529</v>
      </c>
    </row>
    <row r="299" spans="1:6" s="706" customFormat="1" ht="24" x14ac:dyDescent="0.25">
      <c r="A299" s="811" t="s">
        <v>30</v>
      </c>
      <c r="B299" s="812" t="s">
        <v>1531</v>
      </c>
      <c r="C299" s="705"/>
      <c r="D299" s="628" t="s">
        <v>1483</v>
      </c>
      <c r="E299" s="717" t="s">
        <v>1526</v>
      </c>
      <c r="F299" s="628" t="s">
        <v>1529</v>
      </c>
    </row>
    <row r="300" spans="1:6" s="706" customFormat="1" ht="22.8" x14ac:dyDescent="0.25">
      <c r="A300" s="742" t="s">
        <v>32</v>
      </c>
      <c r="B300" s="795" t="s">
        <v>1544</v>
      </c>
      <c r="C300" s="705"/>
      <c r="D300" s="705"/>
      <c r="E300" s="705"/>
      <c r="F300" s="705"/>
    </row>
    <row r="301" spans="1:6" s="706" customFormat="1" ht="22.8" x14ac:dyDescent="0.25">
      <c r="A301" s="742" t="s">
        <v>1545</v>
      </c>
      <c r="B301" s="795" t="s">
        <v>1546</v>
      </c>
      <c r="C301" s="705"/>
      <c r="D301" s="705"/>
      <c r="E301" s="705"/>
      <c r="F301" s="705"/>
    </row>
    <row r="302" spans="1:6" s="706" customFormat="1" ht="22.8" x14ac:dyDescent="0.25">
      <c r="A302" s="742" t="s">
        <v>1547</v>
      </c>
      <c r="B302" s="795" t="s">
        <v>1548</v>
      </c>
      <c r="C302" s="705"/>
      <c r="D302" s="705"/>
      <c r="E302" s="705"/>
      <c r="F302" s="705"/>
    </row>
    <row r="303" spans="1:6" s="706" customFormat="1" ht="22.8" x14ac:dyDescent="0.25">
      <c r="A303" s="742" t="s">
        <v>1549</v>
      </c>
      <c r="B303" s="795" t="s">
        <v>1550</v>
      </c>
      <c r="C303" s="705"/>
      <c r="D303" s="705"/>
      <c r="E303" s="705"/>
      <c r="F303" s="705"/>
    </row>
    <row r="304" spans="1:6" s="706" customFormat="1" ht="12" x14ac:dyDescent="0.25">
      <c r="A304" s="742" t="s">
        <v>1551</v>
      </c>
      <c r="B304" s="744" t="s">
        <v>1552</v>
      </c>
      <c r="C304" s="705"/>
      <c r="D304" s="705"/>
      <c r="E304" s="705"/>
      <c r="F304" s="705"/>
    </row>
    <row r="305" spans="1:6" s="706" customFormat="1" ht="12" x14ac:dyDescent="0.25">
      <c r="A305" s="715"/>
      <c r="B305" s="716"/>
      <c r="C305" s="705"/>
      <c r="D305" s="705"/>
      <c r="E305" s="705"/>
      <c r="F305" s="705"/>
    </row>
    <row r="306" spans="1:6" s="706" customFormat="1" ht="12" x14ac:dyDescent="0.25">
      <c r="A306" s="714" t="s">
        <v>221</v>
      </c>
      <c r="B306" s="720" t="s">
        <v>222</v>
      </c>
      <c r="C306" s="705"/>
      <c r="D306" s="705"/>
      <c r="E306" s="705"/>
      <c r="F306" s="705"/>
    </row>
    <row r="307" spans="1:6" s="706" customFormat="1" ht="36" x14ac:dyDescent="0.25">
      <c r="A307" s="714" t="s">
        <v>223</v>
      </c>
      <c r="B307" s="720" t="s">
        <v>1553</v>
      </c>
      <c r="C307" s="705"/>
      <c r="D307" s="705"/>
      <c r="E307" s="705"/>
      <c r="F307" s="705"/>
    </row>
    <row r="308" spans="1:6" s="706" customFormat="1" ht="24" x14ac:dyDescent="0.25">
      <c r="A308" s="714" t="s">
        <v>224</v>
      </c>
      <c r="B308" s="720" t="s">
        <v>1554</v>
      </c>
      <c r="C308" s="705"/>
      <c r="D308" s="705"/>
      <c r="E308" s="705"/>
      <c r="F308" s="705"/>
    </row>
    <row r="309" spans="1:6" s="706" customFormat="1" ht="36" x14ac:dyDescent="0.25">
      <c r="A309" s="714" t="s">
        <v>226</v>
      </c>
      <c r="B309" s="720" t="s">
        <v>1555</v>
      </c>
      <c r="C309" s="705"/>
      <c r="D309" s="705"/>
      <c r="E309" s="705"/>
      <c r="F309" s="705"/>
    </row>
    <row r="310" spans="1:6" s="706" customFormat="1" ht="12" x14ac:dyDescent="0.25">
      <c r="A310" s="715"/>
      <c r="B310" s="716"/>
      <c r="C310" s="705"/>
      <c r="D310" s="705"/>
      <c r="E310" s="705"/>
      <c r="F310" s="705"/>
    </row>
    <row r="311" spans="1:6" s="706" customFormat="1" ht="12" x14ac:dyDescent="0.25">
      <c r="A311" s="714" t="s">
        <v>228</v>
      </c>
      <c r="B311" s="720" t="s">
        <v>229</v>
      </c>
      <c r="C311" s="705"/>
      <c r="D311" s="705"/>
      <c r="E311" s="705"/>
      <c r="F311" s="705"/>
    </row>
    <row r="312" spans="1:6" s="706" customFormat="1" ht="36" x14ac:dyDescent="0.25">
      <c r="A312" s="714" t="s">
        <v>230</v>
      </c>
      <c r="B312" s="720" t="s">
        <v>1556</v>
      </c>
      <c r="C312" s="705"/>
      <c r="D312" s="705"/>
      <c r="E312" s="705"/>
      <c r="F312" s="705"/>
    </row>
    <row r="313" spans="1:6" s="706" customFormat="1" ht="36" x14ac:dyDescent="0.25">
      <c r="A313" s="714" t="s">
        <v>233</v>
      </c>
      <c r="B313" s="720" t="s">
        <v>1557</v>
      </c>
      <c r="C313" s="705"/>
      <c r="D313" s="705"/>
      <c r="E313" s="705"/>
      <c r="F313" s="705"/>
    </row>
    <row r="314" spans="1:6" s="706" customFormat="1" ht="36" x14ac:dyDescent="0.25">
      <c r="A314" s="714" t="s">
        <v>236</v>
      </c>
      <c r="B314" s="720" t="s">
        <v>1558</v>
      </c>
      <c r="C314" s="705"/>
      <c r="D314" s="705"/>
      <c r="E314" s="705"/>
      <c r="F314" s="705"/>
    </row>
    <row r="315" spans="1:6" s="706" customFormat="1" ht="24" x14ac:dyDescent="0.25">
      <c r="A315" s="714" t="s">
        <v>412</v>
      </c>
      <c r="B315" s="740" t="s">
        <v>1559</v>
      </c>
      <c r="C315" s="705"/>
      <c r="D315" s="705"/>
      <c r="E315" s="705"/>
      <c r="F315" s="705"/>
    </row>
    <row r="316" spans="1:6" s="706" customFormat="1" ht="24" x14ac:dyDescent="0.25">
      <c r="A316" s="714" t="s">
        <v>413</v>
      </c>
      <c r="B316" s="740" t="s">
        <v>1560</v>
      </c>
      <c r="C316" s="705"/>
      <c r="D316" s="705"/>
      <c r="E316" s="705"/>
      <c r="F316" s="705"/>
    </row>
    <row r="317" spans="1:6" s="706" customFormat="1" ht="12" x14ac:dyDescent="0.25">
      <c r="A317" s="715" t="s">
        <v>541</v>
      </c>
      <c r="B317" s="740" t="s">
        <v>1561</v>
      </c>
      <c r="C317" s="705"/>
      <c r="D317" s="705"/>
      <c r="E317" s="705"/>
      <c r="F317" s="705"/>
    </row>
    <row r="318" spans="1:6" s="706" customFormat="1" ht="12" x14ac:dyDescent="0.25">
      <c r="A318" s="715"/>
      <c r="B318" s="716"/>
      <c r="C318" s="705"/>
      <c r="D318" s="705"/>
      <c r="E318" s="705"/>
      <c r="F318" s="705"/>
    </row>
    <row r="319" spans="1:6" s="706" customFormat="1" ht="12" x14ac:dyDescent="0.25">
      <c r="A319" s="714" t="s">
        <v>238</v>
      </c>
      <c r="B319" s="720" t="s">
        <v>1562</v>
      </c>
      <c r="C319" s="705"/>
      <c r="D319" s="705"/>
      <c r="E319" s="705"/>
      <c r="F319" s="705"/>
    </row>
    <row r="320" spans="1:6" s="706" customFormat="1" ht="48" x14ac:dyDescent="0.25">
      <c r="A320" s="715" t="s">
        <v>240</v>
      </c>
      <c r="B320" s="749" t="s">
        <v>1563</v>
      </c>
      <c r="C320" s="705"/>
      <c r="D320" s="628" t="s">
        <v>1564</v>
      </c>
      <c r="E320" s="628" t="s">
        <v>1565</v>
      </c>
      <c r="F320" s="628" t="s">
        <v>1566</v>
      </c>
    </row>
    <row r="321" spans="1:6" s="706" customFormat="1" ht="48" x14ac:dyDescent="0.25">
      <c r="A321" s="715" t="s">
        <v>241</v>
      </c>
      <c r="B321" s="749" t="s">
        <v>1567</v>
      </c>
      <c r="C321" s="705"/>
      <c r="D321" s="628" t="s">
        <v>1564</v>
      </c>
      <c r="E321" s="628" t="s">
        <v>1565</v>
      </c>
      <c r="F321" s="628" t="s">
        <v>1566</v>
      </c>
    </row>
    <row r="322" spans="1:6" s="706" customFormat="1" ht="48" x14ac:dyDescent="0.25">
      <c r="A322" s="715" t="s">
        <v>242</v>
      </c>
      <c r="B322" s="749" t="s">
        <v>1568</v>
      </c>
      <c r="C322" s="705"/>
      <c r="D322" s="628" t="s">
        <v>1564</v>
      </c>
      <c r="E322" s="628" t="s">
        <v>1565</v>
      </c>
      <c r="F322" s="628" t="s">
        <v>1566</v>
      </c>
    </row>
    <row r="323" spans="1:6" s="706" customFormat="1" ht="48" x14ac:dyDescent="0.25">
      <c r="A323" s="715" t="s">
        <v>252</v>
      </c>
      <c r="B323" s="749" t="s">
        <v>1569</v>
      </c>
      <c r="C323" s="705"/>
      <c r="D323" s="628" t="s">
        <v>1564</v>
      </c>
      <c r="E323" s="628" t="s">
        <v>1565</v>
      </c>
      <c r="F323" s="628" t="s">
        <v>1566</v>
      </c>
    </row>
    <row r="324" spans="1:6" s="706" customFormat="1" ht="48" x14ac:dyDescent="0.25">
      <c r="A324" s="715" t="s">
        <v>395</v>
      </c>
      <c r="B324" s="749" t="s">
        <v>1570</v>
      </c>
      <c r="C324" s="705"/>
      <c r="D324" s="628" t="s">
        <v>1564</v>
      </c>
      <c r="E324" s="628" t="s">
        <v>1565</v>
      </c>
      <c r="F324" s="628" t="s">
        <v>1566</v>
      </c>
    </row>
    <row r="325" spans="1:6" s="706" customFormat="1" ht="12" x14ac:dyDescent="0.25">
      <c r="A325" s="715"/>
      <c r="B325" s="716"/>
      <c r="C325" s="705"/>
      <c r="D325" s="705"/>
      <c r="E325" s="705"/>
      <c r="F325" s="705"/>
    </row>
    <row r="326" spans="1:6" s="706" customFormat="1" ht="12" x14ac:dyDescent="0.25">
      <c r="A326" s="714" t="s">
        <v>243</v>
      </c>
      <c r="B326" s="720" t="s">
        <v>1571</v>
      </c>
      <c r="C326" s="705"/>
      <c r="D326" s="705"/>
      <c r="E326" s="705"/>
      <c r="F326" s="705"/>
    </row>
    <row r="327" spans="1:6" s="706" customFormat="1" ht="12" x14ac:dyDescent="0.25">
      <c r="A327" s="750" t="s">
        <v>244</v>
      </c>
      <c r="B327" s="716" t="s">
        <v>1572</v>
      </c>
      <c r="C327" s="705"/>
      <c r="D327" s="1009" t="s">
        <v>1447</v>
      </c>
      <c r="E327" s="999" t="s">
        <v>1448</v>
      </c>
      <c r="F327" s="999" t="s">
        <v>1449</v>
      </c>
    </row>
    <row r="328" spans="1:6" s="706" customFormat="1" ht="12" x14ac:dyDescent="0.25">
      <c r="A328" s="750" t="s">
        <v>245</v>
      </c>
      <c r="B328" s="716" t="s">
        <v>1573</v>
      </c>
      <c r="C328" s="705"/>
      <c r="D328" s="1010"/>
      <c r="E328" s="999"/>
      <c r="F328" s="999"/>
    </row>
    <row r="329" spans="1:6" s="706" customFormat="1" ht="12" x14ac:dyDescent="0.25">
      <c r="A329" s="751" t="s">
        <v>254</v>
      </c>
      <c r="B329" s="716" t="s">
        <v>1574</v>
      </c>
      <c r="C329" s="705"/>
      <c r="D329" s="1010"/>
      <c r="E329" s="999"/>
      <c r="F329" s="999"/>
    </row>
    <row r="330" spans="1:6" s="706" customFormat="1" ht="12" x14ac:dyDescent="0.25">
      <c r="A330" s="750" t="s">
        <v>255</v>
      </c>
      <c r="B330" s="716" t="s">
        <v>1575</v>
      </c>
      <c r="C330" s="705"/>
      <c r="D330" s="1011"/>
      <c r="E330" s="999"/>
      <c r="F330" s="999"/>
    </row>
    <row r="331" spans="1:6" s="706" customFormat="1" ht="12" x14ac:dyDescent="0.25">
      <c r="A331" s="752"/>
      <c r="B331" s="716"/>
      <c r="C331" s="705"/>
      <c r="D331" s="705"/>
      <c r="E331" s="705"/>
      <c r="F331" s="705"/>
    </row>
    <row r="332" spans="1:6" s="706" customFormat="1" ht="12" x14ac:dyDescent="0.25">
      <c r="A332" s="742" t="s">
        <v>246</v>
      </c>
      <c r="B332" s="753" t="s">
        <v>404</v>
      </c>
      <c r="C332" s="705"/>
      <c r="D332" s="705"/>
      <c r="E332" s="705"/>
      <c r="F332" s="705"/>
    </row>
    <row r="333" spans="1:6" s="706" customFormat="1" ht="48" x14ac:dyDescent="0.25">
      <c r="A333" s="737" t="s">
        <v>405</v>
      </c>
      <c r="B333" s="815" t="s">
        <v>1576</v>
      </c>
      <c r="C333" s="705"/>
      <c r="D333" s="628" t="s">
        <v>1268</v>
      </c>
      <c r="E333" s="628" t="s">
        <v>1284</v>
      </c>
      <c r="F333" s="628" t="s">
        <v>1285</v>
      </c>
    </row>
    <row r="334" spans="1:6" s="706" customFormat="1" ht="22.8" x14ac:dyDescent="0.25">
      <c r="A334" s="737" t="s">
        <v>406</v>
      </c>
      <c r="B334" s="815" t="s">
        <v>1577</v>
      </c>
      <c r="C334" s="705"/>
      <c r="D334" s="705"/>
      <c r="E334" s="705"/>
      <c r="F334" s="705"/>
    </row>
    <row r="335" spans="1:6" s="706" customFormat="1" ht="48" x14ac:dyDescent="0.25">
      <c r="A335" s="737" t="s">
        <v>407</v>
      </c>
      <c r="B335" s="754" t="s">
        <v>1578</v>
      </c>
      <c r="C335" s="705"/>
      <c r="D335" s="628" t="s">
        <v>1268</v>
      </c>
      <c r="E335" s="628" t="s">
        <v>1284</v>
      </c>
      <c r="F335" s="628" t="s">
        <v>1285</v>
      </c>
    </row>
    <row r="336" spans="1:6" s="706" customFormat="1" ht="48" x14ac:dyDescent="0.25">
      <c r="A336" s="737" t="s">
        <v>408</v>
      </c>
      <c r="B336" s="754" t="s">
        <v>1579</v>
      </c>
      <c r="C336" s="705"/>
      <c r="D336" s="628" t="s">
        <v>1268</v>
      </c>
      <c r="E336" s="628" t="s">
        <v>1284</v>
      </c>
      <c r="F336" s="628" t="s">
        <v>1285</v>
      </c>
    </row>
    <row r="337" spans="1:6" s="706" customFormat="1" ht="48" x14ac:dyDescent="0.25">
      <c r="A337" s="737" t="s">
        <v>409</v>
      </c>
      <c r="B337" s="754" t="s">
        <v>1700</v>
      </c>
      <c r="C337" s="705"/>
      <c r="D337" s="628" t="s">
        <v>1268</v>
      </c>
      <c r="E337" s="628" t="s">
        <v>1284</v>
      </c>
      <c r="F337" s="628" t="s">
        <v>1285</v>
      </c>
    </row>
    <row r="338" spans="1:6" s="706" customFormat="1" ht="48" x14ac:dyDescent="0.25">
      <c r="A338" s="737" t="s">
        <v>700</v>
      </c>
      <c r="B338" s="754" t="s">
        <v>1580</v>
      </c>
      <c r="C338" s="705"/>
      <c r="D338" s="628" t="s">
        <v>1268</v>
      </c>
      <c r="E338" s="628" t="s">
        <v>1284</v>
      </c>
      <c r="F338" s="628" t="s">
        <v>1581</v>
      </c>
    </row>
    <row r="339" spans="1:6" s="706" customFormat="1" ht="12" x14ac:dyDescent="0.25">
      <c r="A339" s="752"/>
      <c r="B339" s="716"/>
      <c r="C339" s="705"/>
      <c r="D339" s="705"/>
      <c r="E339" s="705"/>
      <c r="F339" s="705"/>
    </row>
    <row r="340" spans="1:6" s="706" customFormat="1" ht="12" x14ac:dyDescent="0.25">
      <c r="A340" s="755" t="s">
        <v>410</v>
      </c>
      <c r="B340" s="753" t="s">
        <v>1582</v>
      </c>
      <c r="C340" s="705"/>
      <c r="D340" s="705"/>
      <c r="E340" s="705"/>
      <c r="F340" s="705"/>
    </row>
    <row r="341" spans="1:6" s="706" customFormat="1" ht="12" x14ac:dyDescent="0.25">
      <c r="A341" s="737" t="s">
        <v>1583</v>
      </c>
      <c r="B341" s="756" t="s">
        <v>1584</v>
      </c>
      <c r="C341" s="705"/>
      <c r="D341" s="705"/>
      <c r="E341" s="705"/>
      <c r="F341" s="705"/>
    </row>
    <row r="342" spans="1:6" s="706" customFormat="1" ht="48" x14ac:dyDescent="0.25">
      <c r="A342" s="737" t="s">
        <v>1585</v>
      </c>
      <c r="B342" s="756" t="s">
        <v>1586</v>
      </c>
      <c r="C342" s="730" t="s">
        <v>1587</v>
      </c>
      <c r="D342" s="628" t="s">
        <v>1268</v>
      </c>
      <c r="E342" s="628" t="s">
        <v>1284</v>
      </c>
      <c r="F342" s="628" t="s">
        <v>1588</v>
      </c>
    </row>
    <row r="343" spans="1:6" s="706" customFormat="1" ht="48" x14ac:dyDescent="0.25">
      <c r="A343" s="737" t="s">
        <v>1589</v>
      </c>
      <c r="B343" s="756" t="s">
        <v>1590</v>
      </c>
      <c r="C343" s="730" t="s">
        <v>1591</v>
      </c>
      <c r="D343" s="628" t="s">
        <v>1268</v>
      </c>
      <c r="E343" s="628" t="s">
        <v>1284</v>
      </c>
      <c r="F343" s="628" t="s">
        <v>1588</v>
      </c>
    </row>
    <row r="344" spans="1:6" s="706" customFormat="1" ht="12" x14ac:dyDescent="0.25">
      <c r="A344" s="752"/>
      <c r="B344" s="716"/>
      <c r="C344" s="705"/>
      <c r="D344" s="705"/>
      <c r="E344" s="705"/>
      <c r="F344" s="705"/>
    </row>
    <row r="345" spans="1:6" s="706" customFormat="1" ht="12" x14ac:dyDescent="0.25">
      <c r="A345" s="736" t="s">
        <v>411</v>
      </c>
      <c r="B345" s="757" t="s">
        <v>1592</v>
      </c>
      <c r="C345" s="705"/>
      <c r="D345" s="705"/>
      <c r="E345" s="705"/>
      <c r="F345" s="705"/>
    </row>
    <row r="346" spans="1:6" s="706" customFormat="1" ht="24" x14ac:dyDescent="0.25">
      <c r="A346" s="758" t="s">
        <v>925</v>
      </c>
      <c r="B346" s="757" t="s">
        <v>418</v>
      </c>
      <c r="C346" s="705"/>
      <c r="D346" s="705"/>
      <c r="E346" s="705"/>
      <c r="F346" s="705"/>
    </row>
    <row r="347" spans="1:6" s="706" customFormat="1" ht="48" x14ac:dyDescent="0.25">
      <c r="A347" s="759" t="s">
        <v>5</v>
      </c>
      <c r="B347" s="730" t="s">
        <v>1593</v>
      </c>
      <c r="C347" s="628" t="s">
        <v>1594</v>
      </c>
      <c r="D347" s="628" t="s">
        <v>1595</v>
      </c>
      <c r="E347" s="628" t="s">
        <v>1596</v>
      </c>
      <c r="F347" s="628" t="s">
        <v>1597</v>
      </c>
    </row>
    <row r="348" spans="1:6" s="706" customFormat="1" ht="36" x14ac:dyDescent="0.25">
      <c r="A348" s="759" t="s">
        <v>7</v>
      </c>
      <c r="B348" s="730" t="s">
        <v>1598</v>
      </c>
      <c r="C348" s="628" t="s">
        <v>1594</v>
      </c>
      <c r="D348" s="628" t="s">
        <v>1595</v>
      </c>
      <c r="E348" s="628" t="s">
        <v>1599</v>
      </c>
      <c r="F348" s="628" t="s">
        <v>1600</v>
      </c>
    </row>
    <row r="349" spans="1:6" s="706" customFormat="1" ht="24" x14ac:dyDescent="0.25">
      <c r="A349" s="758" t="s">
        <v>926</v>
      </c>
      <c r="B349" s="760" t="s">
        <v>1601</v>
      </c>
      <c r="C349" s="705"/>
      <c r="D349" s="705"/>
      <c r="E349" s="705"/>
      <c r="F349" s="705"/>
    </row>
    <row r="350" spans="1:6" s="706" customFormat="1" ht="48" x14ac:dyDescent="0.25">
      <c r="A350" s="761" t="s">
        <v>5</v>
      </c>
      <c r="B350" s="730" t="s">
        <v>1602</v>
      </c>
      <c r="C350" s="717" t="s">
        <v>1603</v>
      </c>
      <c r="D350" s="628" t="s">
        <v>1320</v>
      </c>
      <c r="E350" s="999" t="s">
        <v>1604</v>
      </c>
      <c r="F350" s="628"/>
    </row>
    <row r="351" spans="1:6" s="706" customFormat="1" ht="48" x14ac:dyDescent="0.25">
      <c r="A351" s="761" t="s">
        <v>7</v>
      </c>
      <c r="B351" s="730" t="s">
        <v>1605</v>
      </c>
      <c r="C351" s="717"/>
      <c r="D351" s="628" t="s">
        <v>1320</v>
      </c>
      <c r="E351" s="999"/>
      <c r="F351" s="628"/>
    </row>
    <row r="352" spans="1:6" s="706" customFormat="1" ht="48" x14ac:dyDescent="0.25">
      <c r="A352" s="761" t="s">
        <v>9</v>
      </c>
      <c r="B352" s="730" t="s">
        <v>1606</v>
      </c>
      <c r="C352" s="717"/>
      <c r="D352" s="628" t="s">
        <v>1320</v>
      </c>
      <c r="E352" s="999"/>
      <c r="F352" s="628"/>
    </row>
    <row r="353" spans="1:6" s="706" customFormat="1" ht="12" x14ac:dyDescent="0.25">
      <c r="A353" s="762" t="s">
        <v>927</v>
      </c>
      <c r="B353" s="757" t="s">
        <v>424</v>
      </c>
      <c r="C353" s="705"/>
      <c r="D353" s="705"/>
      <c r="E353" s="705"/>
      <c r="F353" s="705"/>
    </row>
    <row r="354" spans="1:6" s="706" customFormat="1" ht="48" x14ac:dyDescent="0.25">
      <c r="A354" s="761" t="s">
        <v>5</v>
      </c>
      <c r="B354" s="730" t="s">
        <v>1607</v>
      </c>
      <c r="C354" s="628" t="s">
        <v>1594</v>
      </c>
      <c r="D354" s="628" t="s">
        <v>1272</v>
      </c>
      <c r="E354" s="628" t="s">
        <v>1608</v>
      </c>
      <c r="F354" s="628" t="s">
        <v>1609</v>
      </c>
    </row>
    <row r="355" spans="1:6" s="706" customFormat="1" ht="48" x14ac:dyDescent="0.25">
      <c r="A355" s="761" t="s">
        <v>7</v>
      </c>
      <c r="B355" s="730" t="s">
        <v>1610</v>
      </c>
      <c r="C355" s="717" t="s">
        <v>1594</v>
      </c>
      <c r="D355" s="628" t="s">
        <v>1272</v>
      </c>
      <c r="E355" s="628" t="s">
        <v>1611</v>
      </c>
      <c r="F355" s="628" t="s">
        <v>1600</v>
      </c>
    </row>
    <row r="356" spans="1:6" s="706" customFormat="1" ht="12" x14ac:dyDescent="0.25">
      <c r="A356" s="762" t="s">
        <v>928</v>
      </c>
      <c r="B356" s="757" t="s">
        <v>427</v>
      </c>
      <c r="C356" s="705"/>
      <c r="D356" s="705"/>
      <c r="E356" s="705"/>
      <c r="F356" s="705"/>
    </row>
    <row r="357" spans="1:6" s="706" customFormat="1" ht="60" x14ac:dyDescent="0.25">
      <c r="A357" s="763" t="s">
        <v>5</v>
      </c>
      <c r="B357" s="730" t="s">
        <v>1612</v>
      </c>
      <c r="C357" s="705"/>
      <c r="D357" s="628" t="s">
        <v>1272</v>
      </c>
      <c r="E357" s="774" t="s">
        <v>1613</v>
      </c>
      <c r="F357" s="628" t="s">
        <v>1614</v>
      </c>
    </row>
    <row r="358" spans="1:6" s="706" customFormat="1" ht="60" x14ac:dyDescent="0.25">
      <c r="A358" s="763" t="s">
        <v>7</v>
      </c>
      <c r="B358" s="730" t="s">
        <v>1615</v>
      </c>
      <c r="C358" s="705"/>
      <c r="D358" s="628" t="s">
        <v>1272</v>
      </c>
      <c r="E358" s="774" t="s">
        <v>1616</v>
      </c>
      <c r="F358" s="628" t="s">
        <v>1617</v>
      </c>
    </row>
    <row r="359" spans="1:6" s="706" customFormat="1" ht="36" x14ac:dyDescent="0.25">
      <c r="A359" s="763" t="s">
        <v>9</v>
      </c>
      <c r="B359" s="730" t="s">
        <v>1618</v>
      </c>
      <c r="C359" s="705"/>
      <c r="D359" s="628" t="s">
        <v>1272</v>
      </c>
      <c r="E359" s="774" t="s">
        <v>1619</v>
      </c>
      <c r="F359" s="628" t="s">
        <v>1620</v>
      </c>
    </row>
    <row r="360" spans="1:6" s="706" customFormat="1" ht="36" x14ac:dyDescent="0.25">
      <c r="A360" s="763" t="s">
        <v>11</v>
      </c>
      <c r="B360" s="730" t="s">
        <v>1621</v>
      </c>
      <c r="C360" s="705"/>
      <c r="D360" s="628"/>
      <c r="E360" s="774" t="s">
        <v>1622</v>
      </c>
      <c r="F360" s="628" t="s">
        <v>1623</v>
      </c>
    </row>
    <row r="361" spans="1:6" s="706" customFormat="1" ht="60" x14ac:dyDescent="0.25">
      <c r="A361" s="763" t="s">
        <v>30</v>
      </c>
      <c r="B361" s="730" t="s">
        <v>1624</v>
      </c>
      <c r="C361" s="705"/>
      <c r="D361" s="628" t="s">
        <v>1272</v>
      </c>
      <c r="E361" s="774" t="s">
        <v>1625</v>
      </c>
      <c r="F361" s="628" t="s">
        <v>1614</v>
      </c>
    </row>
    <row r="362" spans="1:6" s="706" customFormat="1" ht="48" x14ac:dyDescent="0.25">
      <c r="A362" s="763" t="s">
        <v>32</v>
      </c>
      <c r="B362" s="730" t="s">
        <v>1626</v>
      </c>
      <c r="C362" s="705"/>
      <c r="D362" s="628" t="s">
        <v>1272</v>
      </c>
      <c r="E362" s="774" t="s">
        <v>1627</v>
      </c>
      <c r="F362" s="628" t="s">
        <v>1617</v>
      </c>
    </row>
    <row r="363" spans="1:6" s="706" customFormat="1" ht="60" x14ac:dyDescent="0.25">
      <c r="A363" s="763" t="s">
        <v>35</v>
      </c>
      <c r="B363" s="730" t="s">
        <v>1628</v>
      </c>
      <c r="C363" s="705"/>
      <c r="D363" s="628" t="s">
        <v>1272</v>
      </c>
      <c r="E363" s="774" t="s">
        <v>1622</v>
      </c>
      <c r="F363" s="705"/>
    </row>
    <row r="364" spans="1:6" s="706" customFormat="1" ht="34.200000000000003" x14ac:dyDescent="0.25">
      <c r="A364" s="763" t="s">
        <v>38</v>
      </c>
      <c r="B364" s="816" t="s">
        <v>1629</v>
      </c>
      <c r="C364" s="705"/>
      <c r="D364" s="705" t="s">
        <v>1272</v>
      </c>
      <c r="E364" s="628" t="s">
        <v>1630</v>
      </c>
      <c r="F364" s="717" t="s">
        <v>1631</v>
      </c>
    </row>
    <row r="365" spans="1:6" s="706" customFormat="1" ht="24" x14ac:dyDescent="0.25">
      <c r="A365" s="764" t="s">
        <v>39</v>
      </c>
      <c r="B365" s="816" t="s">
        <v>1632</v>
      </c>
      <c r="C365" s="705"/>
      <c r="D365" s="705" t="s">
        <v>1272</v>
      </c>
      <c r="E365" s="628" t="s">
        <v>1630</v>
      </c>
      <c r="F365" s="705"/>
    </row>
    <row r="366" spans="1:6" s="706" customFormat="1" ht="24" x14ac:dyDescent="0.25">
      <c r="A366" s="763" t="s">
        <v>169</v>
      </c>
      <c r="B366" s="730" t="s">
        <v>1633</v>
      </c>
      <c r="C366" s="705"/>
      <c r="D366" s="705"/>
      <c r="E366" s="705"/>
      <c r="F366" s="705"/>
    </row>
    <row r="367" spans="1:6" s="706" customFormat="1" ht="12" x14ac:dyDescent="0.25">
      <c r="A367" s="762" t="s">
        <v>929</v>
      </c>
      <c r="B367" s="757" t="s">
        <v>434</v>
      </c>
      <c r="C367" s="705"/>
      <c r="D367" s="705"/>
      <c r="E367" s="705"/>
      <c r="F367" s="705"/>
    </row>
    <row r="368" spans="1:6" s="706" customFormat="1" ht="60" x14ac:dyDescent="0.25">
      <c r="A368" s="761" t="s">
        <v>5</v>
      </c>
      <c r="B368" s="730" t="s">
        <v>1634</v>
      </c>
      <c r="C368" s="999" t="s">
        <v>1635</v>
      </c>
      <c r="D368" s="774"/>
      <c r="E368" s="774" t="s">
        <v>1636</v>
      </c>
      <c r="F368" s="628" t="s">
        <v>1614</v>
      </c>
    </row>
    <row r="369" spans="1:10" s="706" customFormat="1" ht="72" x14ac:dyDescent="0.25">
      <c r="A369" s="761" t="s">
        <v>7</v>
      </c>
      <c r="B369" s="730" t="s">
        <v>1637</v>
      </c>
      <c r="C369" s="999"/>
      <c r="D369" s="774"/>
      <c r="E369" s="774" t="s">
        <v>1638</v>
      </c>
      <c r="F369" s="628" t="s">
        <v>1617</v>
      </c>
    </row>
    <row r="370" spans="1:10" s="706" customFormat="1" ht="12" x14ac:dyDescent="0.25">
      <c r="A370" s="715"/>
      <c r="B370" s="730"/>
      <c r="C370" s="705"/>
      <c r="D370" s="705"/>
      <c r="E370" s="705"/>
      <c r="F370" s="705"/>
    </row>
    <row r="371" spans="1:10" s="706" customFormat="1" ht="12" x14ac:dyDescent="0.25">
      <c r="A371" s="762" t="s">
        <v>487</v>
      </c>
      <c r="B371" s="757" t="s">
        <v>437</v>
      </c>
      <c r="C371" s="705"/>
      <c r="D371" s="705"/>
      <c r="E371" s="705"/>
      <c r="F371" s="705"/>
    </row>
    <row r="372" spans="1:10" s="706" customFormat="1" ht="24" x14ac:dyDescent="0.25">
      <c r="A372" s="763" t="s">
        <v>5</v>
      </c>
      <c r="B372" s="730" t="s">
        <v>1639</v>
      </c>
      <c r="C372" s="705"/>
      <c r="D372" s="730"/>
      <c r="E372" s="1000" t="s">
        <v>1723</v>
      </c>
      <c r="F372" s="705"/>
    </row>
    <row r="373" spans="1:10" s="706" customFormat="1" ht="24" x14ac:dyDescent="0.25">
      <c r="A373" s="763" t="s">
        <v>7</v>
      </c>
      <c r="B373" s="765" t="s">
        <v>1640</v>
      </c>
      <c r="C373" s="705"/>
      <c r="D373" s="730"/>
      <c r="E373" s="1001"/>
      <c r="F373" s="705"/>
    </row>
    <row r="374" spans="1:10" s="706" customFormat="1" ht="24" x14ac:dyDescent="0.25">
      <c r="A374" s="763" t="s">
        <v>9</v>
      </c>
      <c r="B374" s="730" t="s">
        <v>1641</v>
      </c>
      <c r="C374" s="705"/>
      <c r="D374" s="730"/>
      <c r="E374" s="1001"/>
      <c r="F374" s="705"/>
    </row>
    <row r="375" spans="1:10" s="706" customFormat="1" ht="24" x14ac:dyDescent="0.25">
      <c r="A375" s="763" t="s">
        <v>11</v>
      </c>
      <c r="B375" s="730" t="s">
        <v>1642</v>
      </c>
      <c r="C375" s="705"/>
      <c r="D375" s="730"/>
      <c r="E375" s="1001"/>
      <c r="F375" s="705"/>
    </row>
    <row r="376" spans="1:10" s="706" customFormat="1" ht="24" x14ac:dyDescent="0.25">
      <c r="A376" s="763" t="s">
        <v>30</v>
      </c>
      <c r="B376" s="730" t="s">
        <v>1643</v>
      </c>
      <c r="C376" s="705"/>
      <c r="D376" s="730"/>
      <c r="E376" s="1001"/>
      <c r="F376" s="705"/>
    </row>
    <row r="377" spans="1:10" s="706" customFormat="1" ht="24" x14ac:dyDescent="0.25">
      <c r="A377" s="761" t="s">
        <v>32</v>
      </c>
      <c r="B377" s="730" t="s">
        <v>1772</v>
      </c>
      <c r="C377" s="705"/>
      <c r="D377" s="730"/>
      <c r="E377" s="1002"/>
      <c r="F377" s="705"/>
    </row>
    <row r="378" spans="1:10" s="706" customFormat="1" ht="12" x14ac:dyDescent="0.25">
      <c r="A378" s="766" t="s">
        <v>488</v>
      </c>
      <c r="B378" s="767" t="s">
        <v>595</v>
      </c>
      <c r="C378" s="766"/>
      <c r="D378" s="766"/>
      <c r="E378" s="768"/>
      <c r="F378" s="768"/>
      <c r="G378" s="768"/>
      <c r="H378" s="768"/>
      <c r="I378" s="768"/>
      <c r="J378" s="768"/>
    </row>
    <row r="379" spans="1:10" s="706" customFormat="1" ht="12" x14ac:dyDescent="0.25">
      <c r="A379" s="766" t="s">
        <v>594</v>
      </c>
      <c r="B379" s="1003" t="s">
        <v>1237</v>
      </c>
      <c r="C379" s="1003"/>
      <c r="D379" s="1003"/>
      <c r="E379" s="1003"/>
      <c r="F379" s="1003"/>
      <c r="G379" s="1003"/>
      <c r="H379" s="1003"/>
      <c r="I379" s="1003"/>
      <c r="J379" s="1003"/>
    </row>
    <row r="380" spans="1:10" s="706" customFormat="1" ht="12" x14ac:dyDescent="0.25">
      <c r="A380" s="769"/>
      <c r="B380" s="730"/>
      <c r="C380" s="705"/>
      <c r="D380" s="705"/>
      <c r="E380" s="705"/>
      <c r="F380" s="705"/>
    </row>
    <row r="381" spans="1:10" s="706" customFormat="1" ht="22.8" x14ac:dyDescent="0.25">
      <c r="A381" s="750" t="s">
        <v>686</v>
      </c>
      <c r="B381" s="735" t="s">
        <v>1644</v>
      </c>
      <c r="C381" s="705"/>
      <c r="D381" s="705"/>
      <c r="E381" s="705"/>
      <c r="F381" s="705"/>
    </row>
    <row r="382" spans="1:10" s="706" customFormat="1" ht="22.8" x14ac:dyDescent="0.25">
      <c r="A382" s="750" t="s">
        <v>687</v>
      </c>
      <c r="B382" s="817" t="s">
        <v>1645</v>
      </c>
      <c r="C382" s="705"/>
      <c r="D382" s="705" t="s">
        <v>1228</v>
      </c>
      <c r="E382" s="716" t="s">
        <v>1646</v>
      </c>
      <c r="F382" s="628" t="s">
        <v>1299</v>
      </c>
    </row>
    <row r="383" spans="1:10" s="706" customFormat="1" ht="22.8" x14ac:dyDescent="0.25">
      <c r="A383" s="750" t="s">
        <v>695</v>
      </c>
      <c r="B383" s="817" t="s">
        <v>1773</v>
      </c>
      <c r="C383" s="705"/>
      <c r="D383" s="705" t="s">
        <v>1228</v>
      </c>
      <c r="E383" s="716" t="s">
        <v>1646</v>
      </c>
      <c r="F383" s="628" t="s">
        <v>1299</v>
      </c>
    </row>
    <row r="384" spans="1:10" s="706" customFormat="1" ht="22.8" x14ac:dyDescent="0.25">
      <c r="A384" s="750" t="s">
        <v>688</v>
      </c>
      <c r="B384" s="817" t="s">
        <v>1647</v>
      </c>
      <c r="C384" s="705"/>
      <c r="D384" s="705" t="s">
        <v>1228</v>
      </c>
      <c r="E384" s="716" t="s">
        <v>1646</v>
      </c>
      <c r="F384" s="628" t="s">
        <v>1299</v>
      </c>
    </row>
    <row r="385" spans="1:6" s="706" customFormat="1" ht="22.8" x14ac:dyDescent="0.25">
      <c r="A385" s="750" t="s">
        <v>689</v>
      </c>
      <c r="B385" s="817" t="s">
        <v>1648</v>
      </c>
      <c r="C385" s="705"/>
      <c r="D385" s="705" t="s">
        <v>1228</v>
      </c>
      <c r="E385" s="716" t="s">
        <v>1646</v>
      </c>
      <c r="F385" s="628" t="s">
        <v>1299</v>
      </c>
    </row>
    <row r="386" spans="1:6" s="706" customFormat="1" ht="22.8" x14ac:dyDescent="0.25">
      <c r="A386" s="750" t="s">
        <v>930</v>
      </c>
      <c r="B386" s="817" t="s">
        <v>1649</v>
      </c>
      <c r="C386" s="705"/>
      <c r="D386" s="705" t="s">
        <v>1228</v>
      </c>
      <c r="E386" s="716" t="s">
        <v>1646</v>
      </c>
      <c r="F386" s="628" t="s">
        <v>1299</v>
      </c>
    </row>
    <row r="387" spans="1:6" s="706" customFormat="1" ht="22.8" x14ac:dyDescent="0.25">
      <c r="A387" s="750" t="s">
        <v>931</v>
      </c>
      <c r="B387" s="817" t="s">
        <v>1650</v>
      </c>
      <c r="C387" s="705"/>
      <c r="D387" s="705" t="s">
        <v>1228</v>
      </c>
      <c r="E387" s="716" t="s">
        <v>1646</v>
      </c>
      <c r="F387" s="628" t="s">
        <v>1299</v>
      </c>
    </row>
    <row r="388" spans="1:6" s="706" customFormat="1" ht="24" x14ac:dyDescent="0.25">
      <c r="A388" s="750" t="s">
        <v>932</v>
      </c>
      <c r="B388" s="817" t="s">
        <v>1651</v>
      </c>
      <c r="C388" s="705"/>
      <c r="D388" s="705"/>
      <c r="E388" s="730" t="s">
        <v>1652</v>
      </c>
      <c r="F388" s="628"/>
    </row>
    <row r="389" spans="1:6" s="706" customFormat="1" ht="12" x14ac:dyDescent="0.25">
      <c r="A389" s="752"/>
      <c r="B389" s="730"/>
      <c r="C389" s="705"/>
      <c r="D389" s="705"/>
      <c r="E389" s="705"/>
      <c r="F389" s="705"/>
    </row>
    <row r="390" spans="1:6" s="706" customFormat="1" ht="12" x14ac:dyDescent="0.25">
      <c r="A390" s="766" t="s">
        <v>880</v>
      </c>
      <c r="B390" s="767" t="s">
        <v>879</v>
      </c>
      <c r="C390" s="705"/>
      <c r="D390" s="705"/>
      <c r="E390" s="705"/>
      <c r="F390" s="705"/>
    </row>
    <row r="391" spans="1:6" s="706" customFormat="1" ht="24" x14ac:dyDescent="0.25">
      <c r="A391" s="751" t="s">
        <v>881</v>
      </c>
      <c r="B391" s="770" t="s">
        <v>1653</v>
      </c>
      <c r="C391" s="705"/>
      <c r="D391" s="628" t="s">
        <v>1337</v>
      </c>
      <c r="E391" s="730" t="s">
        <v>1654</v>
      </c>
      <c r="F391" s="705" t="s">
        <v>1655</v>
      </c>
    </row>
    <row r="392" spans="1:6" s="706" customFormat="1" ht="24" x14ac:dyDescent="0.25">
      <c r="A392" s="751" t="s">
        <v>882</v>
      </c>
      <c r="B392" s="770" t="s">
        <v>1656</v>
      </c>
      <c r="C392" s="705"/>
      <c r="D392" s="705"/>
      <c r="E392" s="730" t="s">
        <v>1652</v>
      </c>
      <c r="F392" s="705"/>
    </row>
    <row r="393" spans="1:6" s="706" customFormat="1" ht="12" x14ac:dyDescent="0.25">
      <c r="A393" s="751" t="s">
        <v>883</v>
      </c>
      <c r="B393" s="771" t="s">
        <v>82</v>
      </c>
      <c r="C393" s="705"/>
      <c r="D393" s="705"/>
      <c r="E393" s="705"/>
      <c r="F393" s="705"/>
    </row>
    <row r="394" spans="1:6" s="706" customFormat="1" ht="12" x14ac:dyDescent="0.25">
      <c r="A394" s="751" t="s">
        <v>884</v>
      </c>
      <c r="B394" s="730" t="s">
        <v>1657</v>
      </c>
      <c r="C394" s="705"/>
      <c r="D394" s="705"/>
      <c r="E394" s="730" t="s">
        <v>1658</v>
      </c>
      <c r="F394" s="705" t="s">
        <v>1659</v>
      </c>
    </row>
    <row r="395" spans="1:6" s="706" customFormat="1" ht="12" x14ac:dyDescent="0.25">
      <c r="A395" s="751" t="s">
        <v>1031</v>
      </c>
      <c r="B395" s="730" t="s">
        <v>1660</v>
      </c>
      <c r="C395" s="705"/>
      <c r="D395" s="705"/>
      <c r="E395" s="730" t="s">
        <v>1658</v>
      </c>
      <c r="F395" s="705" t="s">
        <v>1659</v>
      </c>
    </row>
    <row r="396" spans="1:6" s="706" customFormat="1" ht="12" x14ac:dyDescent="0.25">
      <c r="A396" s="751" t="s">
        <v>1032</v>
      </c>
      <c r="B396" s="771" t="s">
        <v>87</v>
      </c>
      <c r="C396" s="705"/>
      <c r="D396" s="705"/>
      <c r="E396" s="705"/>
      <c r="F396" s="705"/>
    </row>
    <row r="397" spans="1:6" s="706" customFormat="1" ht="22.8" x14ac:dyDescent="0.25">
      <c r="A397" s="751" t="s">
        <v>1033</v>
      </c>
      <c r="B397" s="770" t="s">
        <v>1661</v>
      </c>
      <c r="C397" s="705"/>
      <c r="D397" s="705"/>
      <c r="E397" s="705" t="s">
        <v>1662</v>
      </c>
      <c r="F397" s="705"/>
    </row>
    <row r="398" spans="1:6" s="706" customFormat="1" ht="12" x14ac:dyDescent="0.25">
      <c r="A398" s="751"/>
      <c r="B398" s="772"/>
      <c r="C398" s="705"/>
      <c r="D398" s="705"/>
      <c r="E398" s="705"/>
      <c r="F398" s="705"/>
    </row>
    <row r="399" spans="1:6" s="706" customFormat="1" ht="12" x14ac:dyDescent="0.25">
      <c r="A399" s="766" t="s">
        <v>885</v>
      </c>
      <c r="B399" s="767" t="s">
        <v>678</v>
      </c>
      <c r="C399" s="705"/>
      <c r="D399" s="705"/>
      <c r="E399" s="705"/>
      <c r="F399" s="705"/>
    </row>
    <row r="400" spans="1:6" s="706" customFormat="1" ht="36" x14ac:dyDescent="0.25">
      <c r="A400" s="751" t="s">
        <v>933</v>
      </c>
      <c r="B400" s="772" t="s">
        <v>1663</v>
      </c>
      <c r="C400" s="730" t="s">
        <v>1664</v>
      </c>
      <c r="D400" s="717" t="s">
        <v>127</v>
      </c>
      <c r="E400" s="717" t="s">
        <v>1665</v>
      </c>
      <c r="F400" s="717" t="s">
        <v>1666</v>
      </c>
    </row>
    <row r="401" spans="1:6" s="706" customFormat="1" ht="36" x14ac:dyDescent="0.25">
      <c r="A401" s="751" t="s">
        <v>934</v>
      </c>
      <c r="B401" s="772" t="s">
        <v>1667</v>
      </c>
      <c r="C401" s="730" t="s">
        <v>1664</v>
      </c>
      <c r="D401" s="717" t="s">
        <v>127</v>
      </c>
      <c r="E401" s="717" t="s">
        <v>1665</v>
      </c>
      <c r="F401" s="730" t="s">
        <v>1668</v>
      </c>
    </row>
    <row r="402" spans="1:6" s="706" customFormat="1" ht="12" x14ac:dyDescent="0.25">
      <c r="A402" s="751" t="s">
        <v>83</v>
      </c>
      <c r="B402" s="772" t="s">
        <v>480</v>
      </c>
      <c r="C402" s="705"/>
      <c r="D402" s="705"/>
      <c r="E402" s="705"/>
      <c r="F402" s="705"/>
    </row>
    <row r="403" spans="1:6" s="706" customFormat="1" ht="12" x14ac:dyDescent="0.25">
      <c r="A403" s="751" t="s">
        <v>85</v>
      </c>
      <c r="B403" s="772" t="s">
        <v>680</v>
      </c>
      <c r="C403" s="705"/>
      <c r="D403" s="705"/>
      <c r="E403" s="705"/>
      <c r="F403" s="705"/>
    </row>
    <row r="404" spans="1:6" s="706" customFormat="1" ht="12" x14ac:dyDescent="0.25">
      <c r="A404" s="751" t="s">
        <v>280</v>
      </c>
      <c r="B404" s="772" t="s">
        <v>637</v>
      </c>
      <c r="C404" s="705"/>
      <c r="D404" s="705"/>
      <c r="E404" s="705"/>
      <c r="F404" s="705"/>
    </row>
    <row r="405" spans="1:6" s="706" customFormat="1" ht="12" x14ac:dyDescent="0.25">
      <c r="A405" s="751" t="s">
        <v>281</v>
      </c>
      <c r="B405" s="772" t="s">
        <v>681</v>
      </c>
      <c r="C405" s="705"/>
      <c r="D405" s="705"/>
      <c r="E405" s="705"/>
      <c r="F405" s="705"/>
    </row>
    <row r="406" spans="1:6" s="706" customFormat="1" ht="12" x14ac:dyDescent="0.25">
      <c r="A406" s="751" t="s">
        <v>282</v>
      </c>
      <c r="B406" s="772" t="s">
        <v>682</v>
      </c>
      <c r="C406" s="705"/>
      <c r="D406" s="705"/>
      <c r="E406" s="705"/>
      <c r="F406" s="705"/>
    </row>
    <row r="407" spans="1:6" s="706" customFormat="1" ht="22.8" x14ac:dyDescent="0.25">
      <c r="A407" s="751" t="s">
        <v>935</v>
      </c>
      <c r="B407" s="772" t="s">
        <v>1669</v>
      </c>
      <c r="C407" s="705"/>
      <c r="D407" s="705"/>
      <c r="E407" s="705"/>
      <c r="F407" s="705"/>
    </row>
    <row r="408" spans="1:6" s="706" customFormat="1" ht="12" x14ac:dyDescent="0.25">
      <c r="A408" s="751" t="s">
        <v>936</v>
      </c>
      <c r="B408" s="772" t="s">
        <v>1670</v>
      </c>
      <c r="C408" s="705"/>
      <c r="D408" s="705"/>
      <c r="E408" s="705"/>
      <c r="F408" s="705"/>
    </row>
    <row r="409" spans="1:6" s="706" customFormat="1" ht="22.8" x14ac:dyDescent="0.25">
      <c r="A409" s="751" t="s">
        <v>937</v>
      </c>
      <c r="B409" s="773" t="s">
        <v>1671</v>
      </c>
      <c r="C409" s="705"/>
      <c r="D409" s="705"/>
      <c r="E409" s="705"/>
      <c r="F409" s="705"/>
    </row>
    <row r="410" spans="1:6" s="706" customFormat="1" ht="24" x14ac:dyDescent="0.25">
      <c r="A410" s="714" t="s">
        <v>938</v>
      </c>
      <c r="B410" s="720" t="s">
        <v>1672</v>
      </c>
      <c r="C410" s="705"/>
      <c r="D410" s="705"/>
      <c r="E410" s="705"/>
      <c r="F410" s="705"/>
    </row>
    <row r="411" spans="1:6" s="706" customFormat="1" ht="24" x14ac:dyDescent="0.25">
      <c r="A411" s="715" t="s">
        <v>5</v>
      </c>
      <c r="B411" s="730" t="s">
        <v>1673</v>
      </c>
      <c r="C411" s="705"/>
      <c r="D411" s="705"/>
      <c r="E411" s="705"/>
      <c r="F411" s="705"/>
    </row>
    <row r="412" spans="1:6" s="821" customFormat="1" ht="12" x14ac:dyDescent="0.3">
      <c r="A412" s="818" t="s">
        <v>1754</v>
      </c>
      <c r="B412" s="819" t="s">
        <v>1724</v>
      </c>
      <c r="C412" s="820"/>
      <c r="D412" s="716"/>
      <c r="E412" s="716"/>
      <c r="F412" s="716"/>
    </row>
    <row r="413" spans="1:6" s="823" customFormat="1" ht="12" x14ac:dyDescent="0.3">
      <c r="A413" s="822" t="s">
        <v>5</v>
      </c>
      <c r="B413" s="819" t="s">
        <v>1725</v>
      </c>
      <c r="C413" s="820"/>
      <c r="D413" s="716"/>
      <c r="E413" s="716"/>
      <c r="F413" s="716"/>
    </row>
    <row r="414" spans="1:6" s="821" customFormat="1" ht="36" x14ac:dyDescent="0.3">
      <c r="A414" s="822"/>
      <c r="B414" s="716" t="s">
        <v>1726</v>
      </c>
      <c r="C414" s="820"/>
      <c r="D414" s="716"/>
      <c r="E414" s="716"/>
      <c r="F414" s="716"/>
    </row>
    <row r="415" spans="1:6" s="821" customFormat="1" ht="12" x14ac:dyDescent="0.3">
      <c r="A415" s="822" t="s">
        <v>7</v>
      </c>
      <c r="B415" s="819" t="s">
        <v>1727</v>
      </c>
      <c r="C415" s="820"/>
      <c r="D415" s="716"/>
      <c r="E415" s="716"/>
      <c r="F415" s="716"/>
    </row>
    <row r="416" spans="1:6" s="821" customFormat="1" ht="48" x14ac:dyDescent="0.3">
      <c r="A416" s="822"/>
      <c r="B416" s="716" t="s">
        <v>1728</v>
      </c>
      <c r="C416" s="820"/>
      <c r="D416" s="716"/>
      <c r="E416" s="716"/>
      <c r="F416" s="820"/>
    </row>
    <row r="417" spans="1:6" s="821" customFormat="1" ht="12" x14ac:dyDescent="0.3">
      <c r="A417" s="822" t="s">
        <v>9</v>
      </c>
      <c r="B417" s="819" t="s">
        <v>1729</v>
      </c>
      <c r="C417" s="820"/>
      <c r="D417" s="716"/>
      <c r="E417" s="716"/>
      <c r="F417" s="716"/>
    </row>
    <row r="418" spans="1:6" s="821" customFormat="1" ht="36" x14ac:dyDescent="0.3">
      <c r="A418" s="818"/>
      <c r="B418" s="710" t="s">
        <v>1730</v>
      </c>
      <c r="C418" s="819"/>
      <c r="D418" s="720"/>
      <c r="E418" s="720"/>
      <c r="F418" s="819"/>
    </row>
    <row r="419" spans="1:6" s="821" customFormat="1" ht="12" x14ac:dyDescent="0.3">
      <c r="A419" s="822" t="s">
        <v>11</v>
      </c>
      <c r="B419" s="819" t="s">
        <v>1731</v>
      </c>
      <c r="C419" s="820"/>
      <c r="D419" s="716"/>
      <c r="E419" s="716"/>
      <c r="F419" s="716"/>
    </row>
    <row r="420" spans="1:6" s="821" customFormat="1" ht="36" x14ac:dyDescent="0.3">
      <c r="A420" s="822"/>
      <c r="B420" s="710" t="s">
        <v>1732</v>
      </c>
      <c r="C420" s="820"/>
      <c r="D420" s="716"/>
      <c r="E420" s="716"/>
      <c r="F420" s="716"/>
    </row>
    <row r="421" spans="1:6" s="821" customFormat="1" ht="12" x14ac:dyDescent="0.3">
      <c r="A421" s="822" t="s">
        <v>30</v>
      </c>
      <c r="B421" s="819" t="s">
        <v>1733</v>
      </c>
      <c r="C421" s="820"/>
      <c r="D421" s="716"/>
      <c r="E421" s="716"/>
      <c r="F421" s="716"/>
    </row>
    <row r="422" spans="1:6" s="821" customFormat="1" ht="48" x14ac:dyDescent="0.3">
      <c r="A422" s="822"/>
      <c r="B422" s="710" t="s">
        <v>1734</v>
      </c>
      <c r="C422" s="820"/>
      <c r="D422" s="716"/>
      <c r="E422" s="716"/>
      <c r="F422" s="716"/>
    </row>
    <row r="423" spans="1:6" s="821" customFormat="1" ht="12" x14ac:dyDescent="0.3">
      <c r="A423" s="822" t="s">
        <v>32</v>
      </c>
      <c r="B423" s="819" t="s">
        <v>1735</v>
      </c>
      <c r="C423" s="820"/>
      <c r="D423" s="716"/>
      <c r="E423" s="716"/>
      <c r="F423" s="716"/>
    </row>
    <row r="424" spans="1:6" s="821" customFormat="1" ht="72" x14ac:dyDescent="0.3">
      <c r="A424" s="822"/>
      <c r="B424" s="710" t="s">
        <v>1736</v>
      </c>
      <c r="C424" s="820"/>
      <c r="D424" s="716"/>
      <c r="E424" s="716"/>
      <c r="F424" s="716"/>
    </row>
    <row r="425" spans="1:6" s="821" customFormat="1" ht="12" x14ac:dyDescent="0.3">
      <c r="A425" s="818" t="s">
        <v>1755</v>
      </c>
      <c r="B425" s="824" t="s">
        <v>1259</v>
      </c>
      <c r="C425" s="819"/>
      <c r="D425" s="720"/>
      <c r="E425" s="720"/>
      <c r="F425" s="720"/>
    </row>
    <row r="426" spans="1:6" s="821" customFormat="1" ht="24" x14ac:dyDescent="0.3">
      <c r="A426" s="822" t="s">
        <v>5</v>
      </c>
      <c r="B426" s="710" t="s">
        <v>1737</v>
      </c>
      <c r="C426" s="820"/>
      <c r="D426" s="716"/>
      <c r="E426" s="716"/>
      <c r="F426" s="716"/>
    </row>
    <row r="427" spans="1:6" s="821" customFormat="1" ht="12" x14ac:dyDescent="0.3">
      <c r="A427" s="822"/>
      <c r="B427" s="710"/>
      <c r="C427" s="820"/>
      <c r="D427" s="716"/>
      <c r="E427" s="716"/>
      <c r="F427" s="716"/>
    </row>
    <row r="428" spans="1:6" s="821" customFormat="1" ht="12" x14ac:dyDescent="0.3">
      <c r="A428" s="818" t="s">
        <v>1756</v>
      </c>
      <c r="B428" s="819" t="s">
        <v>1738</v>
      </c>
      <c r="C428" s="820"/>
      <c r="D428" s="716"/>
      <c r="E428" s="820"/>
      <c r="F428" s="716"/>
    </row>
    <row r="429" spans="1:6" s="821" customFormat="1" ht="12" x14ac:dyDescent="0.3">
      <c r="A429" s="822" t="s">
        <v>1739</v>
      </c>
      <c r="B429" s="820" t="s">
        <v>1740</v>
      </c>
      <c r="C429" s="820"/>
      <c r="D429" s="716"/>
      <c r="E429" s="820"/>
      <c r="F429" s="716"/>
    </row>
    <row r="430" spans="1:6" s="821" customFormat="1" ht="12" x14ac:dyDescent="0.3">
      <c r="A430" s="822" t="s">
        <v>1741</v>
      </c>
      <c r="B430" s="820" t="s">
        <v>1742</v>
      </c>
      <c r="C430" s="820"/>
      <c r="D430" s="716"/>
      <c r="E430" s="820"/>
      <c r="F430" s="716"/>
    </row>
    <row r="431" spans="1:6" s="821" customFormat="1" ht="12" x14ac:dyDescent="0.3">
      <c r="A431" s="822" t="s">
        <v>1743</v>
      </c>
      <c r="B431" s="820" t="s">
        <v>1744</v>
      </c>
      <c r="C431" s="820"/>
      <c r="D431" s="716"/>
      <c r="E431" s="820"/>
      <c r="F431" s="716"/>
    </row>
    <row r="432" spans="1:6" s="821" customFormat="1" ht="12" x14ac:dyDescent="0.3">
      <c r="A432" s="822" t="s">
        <v>1745</v>
      </c>
      <c r="B432" s="820" t="s">
        <v>1746</v>
      </c>
      <c r="C432" s="820"/>
      <c r="D432" s="716"/>
      <c r="E432" s="820"/>
      <c r="F432" s="716"/>
    </row>
    <row r="433" spans="1:6" s="821" customFormat="1" ht="12" x14ac:dyDescent="0.3">
      <c r="A433" s="822" t="s">
        <v>1747</v>
      </c>
      <c r="B433" s="712" t="s">
        <v>1748</v>
      </c>
      <c r="C433" s="820"/>
      <c r="D433" s="716"/>
      <c r="E433" s="820"/>
      <c r="F433" s="716"/>
    </row>
    <row r="434" spans="1:6" s="821" customFormat="1" ht="12" x14ac:dyDescent="0.3">
      <c r="A434" s="822" t="s">
        <v>1749</v>
      </c>
      <c r="B434" s="712" t="s">
        <v>1750</v>
      </c>
      <c r="C434" s="820"/>
      <c r="D434" s="716"/>
      <c r="E434" s="820"/>
      <c r="F434" s="716"/>
    </row>
    <row r="435" spans="1:6" s="821" customFormat="1" ht="12" x14ac:dyDescent="0.3">
      <c r="A435" s="822" t="s">
        <v>1751</v>
      </c>
      <c r="B435" s="712" t="s">
        <v>1752</v>
      </c>
      <c r="C435" s="820"/>
      <c r="D435" s="716"/>
      <c r="E435" s="820"/>
      <c r="F435" s="716"/>
    </row>
    <row r="436" spans="1:6" s="821" customFormat="1" ht="12" x14ac:dyDescent="0.3">
      <c r="A436" s="822" t="s">
        <v>1753</v>
      </c>
      <c r="B436" s="820" t="s">
        <v>1299</v>
      </c>
      <c r="C436" s="820"/>
      <c r="D436" s="716"/>
      <c r="E436" s="820"/>
      <c r="F436" s="716"/>
    </row>
  </sheetData>
  <sheetProtection password="DCBB" sheet="1" objects="1" scenarios="1"/>
  <mergeCells count="10">
    <mergeCell ref="E350:E352"/>
    <mergeCell ref="C368:C369"/>
    <mergeCell ref="E372:E377"/>
    <mergeCell ref="B379:J379"/>
    <mergeCell ref="A1:F1"/>
    <mergeCell ref="A3:F3"/>
    <mergeCell ref="A4:F4"/>
    <mergeCell ref="D327:D330"/>
    <mergeCell ref="E327:E330"/>
    <mergeCell ref="F327:F330"/>
  </mergeCells>
  <conditionalFormatting sqref="A109:B109">
    <cfRule type="cellIs" dxfId="1227" priority="1" operator="equal">
      <formula>"NA"</formula>
    </cfRule>
    <cfRule type="cellIs" dxfId="1226" priority="2" operator="equal">
      <formula>"NA"</formula>
    </cfRule>
  </conditionalFormatting>
  <conditionalFormatting sqref="A99:B101">
    <cfRule type="cellIs" dxfId="1225" priority="5" operator="equal">
      <formula>"NA"</formula>
    </cfRule>
    <cfRule type="cellIs" dxfId="1224" priority="6" operator="equal">
      <formula>"NA"</formula>
    </cfRule>
  </conditionalFormatting>
  <conditionalFormatting sqref="A104:B108">
    <cfRule type="cellIs" dxfId="1223" priority="3" operator="equal">
      <formula>"NA"</formula>
    </cfRule>
    <cfRule type="cellIs" dxfId="1222" priority="4" operator="equal">
      <formula>"NA"</formula>
    </cfRule>
  </conditionalFormatting>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G58"/>
  <sheetViews>
    <sheetView zoomScaleNormal="100" workbookViewId="0">
      <selection activeCell="E25" sqref="E25"/>
    </sheetView>
  </sheetViews>
  <sheetFormatPr defaultRowHeight="14.4" x14ac:dyDescent="0.3"/>
  <cols>
    <col min="1" max="1" width="9.109375" style="64"/>
    <col min="2" max="2" width="39" customWidth="1"/>
    <col min="3" max="3" width="20" style="64" customWidth="1"/>
    <col min="4" max="4" width="12.5546875" style="64" bestFit="1" customWidth="1"/>
    <col min="5" max="5" width="18.44140625" customWidth="1"/>
    <col min="6" max="6" width="22.109375" customWidth="1"/>
  </cols>
  <sheetData>
    <row r="1" spans="1:6" ht="23.4" x14ac:dyDescent="0.3">
      <c r="A1" s="1154" t="s">
        <v>303</v>
      </c>
      <c r="B1" s="1154"/>
      <c r="C1" s="1154"/>
      <c r="D1" s="1154"/>
      <c r="E1" s="1154"/>
      <c r="F1" s="1154"/>
    </row>
    <row r="2" spans="1:6" ht="18" x14ac:dyDescent="0.3">
      <c r="A2" s="1155" t="str">
        <f>'Form Sc'!A3:B3</f>
        <v>Name of the Unit</v>
      </c>
      <c r="B2" s="1156"/>
      <c r="C2" s="1155" t="str">
        <f>'Form Sc'!C3:J3</f>
        <v xml:space="preserve"> </v>
      </c>
      <c r="D2" s="1157"/>
      <c r="E2" s="1157"/>
      <c r="F2" s="1156"/>
    </row>
    <row r="3" spans="1:6" ht="23.4" x14ac:dyDescent="0.45">
      <c r="A3" s="1146" t="s">
        <v>543</v>
      </c>
      <c r="B3" s="1147"/>
      <c r="C3" s="99" t="s">
        <v>248</v>
      </c>
      <c r="D3" s="99"/>
      <c r="E3" s="99" t="str">
        <f>'Form Sc'!H786</f>
        <v>Yes</v>
      </c>
      <c r="F3" s="99" t="str">
        <f>'Form Sc'!I786</f>
        <v>Yes</v>
      </c>
    </row>
    <row r="4" spans="1:6" ht="49.2" customHeight="1" x14ac:dyDescent="0.3">
      <c r="A4" s="41" t="s">
        <v>123</v>
      </c>
      <c r="B4" s="41" t="s">
        <v>124</v>
      </c>
      <c r="C4" s="41" t="s">
        <v>125</v>
      </c>
      <c r="D4" s="41" t="s">
        <v>91</v>
      </c>
      <c r="E4" s="631" t="str">
        <f>'NF1_Coal Quality'!E4</f>
        <v xml:space="preserve">Baseline Year [BY] </v>
      </c>
      <c r="F4" s="631" t="str">
        <f>'NF1_Coal Quality'!F4</f>
        <v>Current Year (2022-23)</v>
      </c>
    </row>
    <row r="5" spans="1:6" x14ac:dyDescent="0.3">
      <c r="A5" s="109">
        <v>1</v>
      </c>
      <c r="B5" s="113" t="s">
        <v>304</v>
      </c>
      <c r="C5" s="109" t="s">
        <v>127</v>
      </c>
      <c r="D5" s="109" t="s">
        <v>27</v>
      </c>
      <c r="E5" s="112">
        <f>E6+E7+E8+E9+E12+E10+E11</f>
        <v>0</v>
      </c>
      <c r="F5" s="112">
        <f>F6+F7+F8+F9+F12+F10+F11</f>
        <v>0</v>
      </c>
    </row>
    <row r="6" spans="1:6" x14ac:dyDescent="0.3">
      <c r="A6" s="50" t="s">
        <v>305</v>
      </c>
      <c r="B6" s="43" t="s">
        <v>306</v>
      </c>
      <c r="C6" s="50" t="s">
        <v>1060</v>
      </c>
      <c r="D6" s="50" t="s">
        <v>27</v>
      </c>
      <c r="E6" s="44">
        <f>'Form Sc'!H85</f>
        <v>0</v>
      </c>
      <c r="F6" s="44">
        <f>'Form Sc'!I85</f>
        <v>0</v>
      </c>
    </row>
    <row r="7" spans="1:6" x14ac:dyDescent="0.3">
      <c r="A7" s="54" t="s">
        <v>307</v>
      </c>
      <c r="B7" s="43" t="s">
        <v>308</v>
      </c>
      <c r="C7" s="50" t="s">
        <v>1061</v>
      </c>
      <c r="D7" s="50" t="s">
        <v>27</v>
      </c>
      <c r="E7" s="44">
        <f>'Form Sc'!H341</f>
        <v>0</v>
      </c>
      <c r="F7" s="44">
        <f>'Form Sc'!I341</f>
        <v>0</v>
      </c>
    </row>
    <row r="8" spans="1:6" x14ac:dyDescent="0.3">
      <c r="A8" s="50" t="s">
        <v>309</v>
      </c>
      <c r="B8" s="43" t="s">
        <v>310</v>
      </c>
      <c r="C8" s="50" t="s">
        <v>1062</v>
      </c>
      <c r="D8" s="50" t="s">
        <v>27</v>
      </c>
      <c r="E8" s="44">
        <f>'Form Sc'!H351</f>
        <v>0</v>
      </c>
      <c r="F8" s="44">
        <f>'Form Sc'!I351</f>
        <v>0</v>
      </c>
    </row>
    <row r="9" spans="1:6" ht="28.8" x14ac:dyDescent="0.3">
      <c r="A9" s="50" t="s">
        <v>311</v>
      </c>
      <c r="B9" s="43" t="s">
        <v>1085</v>
      </c>
      <c r="C9" s="50" t="s">
        <v>1063</v>
      </c>
      <c r="D9" s="50" t="s">
        <v>27</v>
      </c>
      <c r="E9" s="44">
        <f>'Form Sc'!H365</f>
        <v>0</v>
      </c>
      <c r="F9" s="44">
        <f>'Form Sc'!I365</f>
        <v>0</v>
      </c>
    </row>
    <row r="10" spans="1:6" ht="28.8" x14ac:dyDescent="0.3">
      <c r="A10" s="50" t="s">
        <v>312</v>
      </c>
      <c r="B10" s="43" t="s">
        <v>1086</v>
      </c>
      <c r="C10" s="50" t="s">
        <v>1065</v>
      </c>
      <c r="D10" s="50" t="s">
        <v>27</v>
      </c>
      <c r="E10" s="44">
        <f>'Form Sc'!H392</f>
        <v>0</v>
      </c>
      <c r="F10" s="44">
        <f>'Form Sc'!I392</f>
        <v>0</v>
      </c>
    </row>
    <row r="11" spans="1:6" ht="28.8" x14ac:dyDescent="0.3">
      <c r="A11" s="50" t="s">
        <v>530</v>
      </c>
      <c r="B11" s="43" t="s">
        <v>531</v>
      </c>
      <c r="C11" s="50" t="s">
        <v>1068</v>
      </c>
      <c r="D11" s="50" t="s">
        <v>27</v>
      </c>
      <c r="E11" s="44">
        <f>'Form Sc'!H417</f>
        <v>0</v>
      </c>
      <c r="F11" s="44">
        <f>'Form Sc'!I417</f>
        <v>0</v>
      </c>
    </row>
    <row r="12" spans="1:6" x14ac:dyDescent="0.3">
      <c r="A12" s="50" t="s">
        <v>1066</v>
      </c>
      <c r="B12" s="43" t="s">
        <v>313</v>
      </c>
      <c r="C12" s="50" t="s">
        <v>1064</v>
      </c>
      <c r="D12" s="50" t="s">
        <v>27</v>
      </c>
      <c r="E12" s="44">
        <f>'Form Sc'!H386</f>
        <v>0</v>
      </c>
      <c r="F12" s="44">
        <f>'Form Sc'!I386</f>
        <v>0</v>
      </c>
    </row>
    <row r="13" spans="1:6" x14ac:dyDescent="0.3">
      <c r="A13" s="1151"/>
      <c r="B13" s="1152"/>
      <c r="C13" s="1152"/>
      <c r="D13" s="1152"/>
      <c r="E13" s="1152"/>
      <c r="F13" s="1153"/>
    </row>
    <row r="14" spans="1:6" x14ac:dyDescent="0.3">
      <c r="A14" s="50">
        <v>2</v>
      </c>
      <c r="B14" s="43" t="s">
        <v>1069</v>
      </c>
      <c r="C14" s="50" t="s">
        <v>1112</v>
      </c>
      <c r="D14" s="50" t="s">
        <v>27</v>
      </c>
      <c r="E14" s="44">
        <f>'Form Sc'!H443</f>
        <v>0</v>
      </c>
      <c r="F14" s="44">
        <f>'Form Sc'!I443</f>
        <v>0</v>
      </c>
    </row>
    <row r="15" spans="1:6" x14ac:dyDescent="0.3">
      <c r="A15" s="1151"/>
      <c r="B15" s="1152"/>
      <c r="C15" s="1152"/>
      <c r="D15" s="1152"/>
      <c r="E15" s="1152"/>
      <c r="F15" s="1153"/>
    </row>
    <row r="16" spans="1:6" ht="28.8" x14ac:dyDescent="0.3">
      <c r="A16" s="109">
        <v>3</v>
      </c>
      <c r="B16" s="110" t="s">
        <v>314</v>
      </c>
      <c r="C16" s="111" t="s">
        <v>187</v>
      </c>
      <c r="D16" s="109" t="s">
        <v>27</v>
      </c>
      <c r="E16" s="112">
        <f>'Form Sc'!H445</f>
        <v>0</v>
      </c>
      <c r="F16" s="112">
        <f>'Form Sc'!I445</f>
        <v>0</v>
      </c>
    </row>
    <row r="17" spans="1:7" x14ac:dyDescent="0.3">
      <c r="A17" s="50" t="s">
        <v>1087</v>
      </c>
      <c r="B17" s="43" t="s">
        <v>306</v>
      </c>
      <c r="C17" s="50" t="s">
        <v>305</v>
      </c>
      <c r="D17" s="50" t="s">
        <v>27</v>
      </c>
      <c r="E17" s="44">
        <f>E6</f>
        <v>0</v>
      </c>
      <c r="F17" s="44">
        <f>F6</f>
        <v>0</v>
      </c>
    </row>
    <row r="18" spans="1:7" x14ac:dyDescent="0.3">
      <c r="A18" s="50" t="s">
        <v>1088</v>
      </c>
      <c r="B18" s="43" t="s">
        <v>308</v>
      </c>
      <c r="C18" s="50" t="s">
        <v>307</v>
      </c>
      <c r="D18" s="50" t="s">
        <v>27</v>
      </c>
      <c r="E18" s="44">
        <f>IF(AND(E7&gt;E8,E7&gt;E9,E7&gt;E10,E7&gt;E11,E7&gt;E12),E7-E14,E7)</f>
        <v>0</v>
      </c>
      <c r="F18" s="44">
        <f>IF(AND(F7&gt;F8,F7&gt;F9,F7&gt;F10,F7&gt;F11,F7&gt;F12),F7-F14,F7)</f>
        <v>0</v>
      </c>
    </row>
    <row r="19" spans="1:7" ht="28.8" x14ac:dyDescent="0.3">
      <c r="A19" s="50" t="s">
        <v>1089</v>
      </c>
      <c r="B19" s="43" t="s">
        <v>315</v>
      </c>
      <c r="C19" s="49" t="s">
        <v>1070</v>
      </c>
      <c r="D19" s="50" t="s">
        <v>27</v>
      </c>
      <c r="E19" s="44">
        <f>IF(AND(E8&gt;E7,E8&gt;E9,E8&gt;E10,E8&gt;E11,E8&gt;E12),E8-E14,E8)</f>
        <v>0</v>
      </c>
      <c r="F19" s="44">
        <f>IF(AND(F8&gt;F7,F8&gt;F9,F8&gt;F10,F8&gt;F11,F8&gt;F12),F8-F14,F8)</f>
        <v>0</v>
      </c>
    </row>
    <row r="20" spans="1:7" ht="28.8" x14ac:dyDescent="0.3">
      <c r="A20" s="50" t="s">
        <v>1090</v>
      </c>
      <c r="B20" s="43" t="s">
        <v>316</v>
      </c>
      <c r="C20" s="49" t="s">
        <v>1071</v>
      </c>
      <c r="D20" s="50" t="s">
        <v>27</v>
      </c>
      <c r="E20" s="44">
        <f>IF(AND(E9&gt;E7,E9&gt;E8,E9&gt;E10,E9&gt;E11,E9&gt;E12),E9-E14,E9)</f>
        <v>0</v>
      </c>
      <c r="F20" s="44">
        <f>IF(AND(F9&gt;F7,F9&gt;F8,F9&gt;F10,F9&gt;F11,F9&gt;F12),F9-F14,F9)</f>
        <v>0</v>
      </c>
    </row>
    <row r="21" spans="1:7" ht="28.8" x14ac:dyDescent="0.3">
      <c r="A21" s="50" t="s">
        <v>1091</v>
      </c>
      <c r="B21" s="43" t="s">
        <v>1094</v>
      </c>
      <c r="C21" s="49" t="s">
        <v>1072</v>
      </c>
      <c r="D21" s="50" t="s">
        <v>27</v>
      </c>
      <c r="E21" s="44">
        <f>IF(AND(E10&gt;E7,E10&gt;E8,E10&gt;E9,E10&gt;E11,E10&gt;E12),E10-E14,E10)</f>
        <v>0</v>
      </c>
      <c r="F21" s="44">
        <f>IF(AND(F10&gt;F7,F10&gt;F8,F10&gt;F9,F10&gt;F11,F10&gt;F12),F10-F14,F10)</f>
        <v>0</v>
      </c>
    </row>
    <row r="22" spans="1:7" ht="28.8" x14ac:dyDescent="0.3">
      <c r="A22" s="50" t="s">
        <v>1092</v>
      </c>
      <c r="B22" s="43" t="s">
        <v>531</v>
      </c>
      <c r="C22" s="49" t="s">
        <v>1073</v>
      </c>
      <c r="D22" s="108" t="s">
        <v>27</v>
      </c>
      <c r="E22" s="528">
        <f>IF(AND(E11&gt;E7,E11&gt;E8,E11&gt;E9,E11&gt;E10,E11&gt;E12),E11-E14,E11)</f>
        <v>0</v>
      </c>
      <c r="F22" s="528">
        <f>IF(AND(F11&gt;F7,F11&gt;F8,F11&gt;F9,F11&gt;F10,F11&gt;F12),F11-F14,F11)</f>
        <v>0</v>
      </c>
    </row>
    <row r="23" spans="1:7" x14ac:dyDescent="0.3">
      <c r="A23" s="50" t="s">
        <v>1093</v>
      </c>
      <c r="B23" s="43" t="s">
        <v>317</v>
      </c>
      <c r="C23" s="49" t="s">
        <v>1074</v>
      </c>
      <c r="D23" s="50" t="s">
        <v>27</v>
      </c>
      <c r="E23" s="44">
        <f>IF(AND(E12&gt;E7,E12&gt;E8,E12&gt;E9,E12&gt;E10,E12&gt;E11),E12-E14,E12)</f>
        <v>0</v>
      </c>
      <c r="F23" s="44">
        <f>IF(AND(F12&gt;F7,F12&gt;F8,F12&gt;F9,F12&gt;F10,F12&gt;F11),F12-F14,F12)</f>
        <v>0</v>
      </c>
    </row>
    <row r="24" spans="1:7" ht="28.8" x14ac:dyDescent="0.3">
      <c r="A24" s="109">
        <v>4</v>
      </c>
      <c r="B24" s="110" t="s">
        <v>318</v>
      </c>
      <c r="C24" s="111" t="s">
        <v>1075</v>
      </c>
      <c r="D24" s="109" t="s">
        <v>27</v>
      </c>
      <c r="E24" s="112">
        <f>E16-E23</f>
        <v>0</v>
      </c>
      <c r="F24" s="112">
        <f>F16-F23</f>
        <v>0</v>
      </c>
    </row>
    <row r="25" spans="1:7" ht="28.8" x14ac:dyDescent="0.3">
      <c r="A25" s="54">
        <v>5</v>
      </c>
      <c r="B25" s="42" t="s">
        <v>319</v>
      </c>
      <c r="C25" s="45" t="s">
        <v>1111</v>
      </c>
      <c r="D25" s="50" t="s">
        <v>129</v>
      </c>
      <c r="E25" s="534">
        <f>IF('General Information'!C6="CPP",3394,860)</f>
        <v>3394</v>
      </c>
      <c r="F25" s="534">
        <f>IF('General Information'!C6="CPP",3394,860)</f>
        <v>3394</v>
      </c>
    </row>
    <row r="26" spans="1:7" x14ac:dyDescent="0.3">
      <c r="A26" s="50">
        <v>6</v>
      </c>
      <c r="B26" s="42" t="s">
        <v>320</v>
      </c>
      <c r="C26" s="50" t="s">
        <v>1106</v>
      </c>
      <c r="D26" s="50" t="s">
        <v>129</v>
      </c>
      <c r="E26" s="44">
        <f>'Form Sc'!H722</f>
        <v>0</v>
      </c>
      <c r="F26" s="44">
        <f>'Form Sc'!I722</f>
        <v>0</v>
      </c>
    </row>
    <row r="27" spans="1:7" x14ac:dyDescent="0.3">
      <c r="A27" s="54">
        <v>7</v>
      </c>
      <c r="B27" s="42" t="s">
        <v>321</v>
      </c>
      <c r="C27" s="50" t="s">
        <v>1107</v>
      </c>
      <c r="D27" s="50" t="s">
        <v>129</v>
      </c>
      <c r="E27" s="44">
        <f>'Form Sc'!H723</f>
        <v>0</v>
      </c>
      <c r="F27" s="44">
        <f>'Form Sc'!I723</f>
        <v>0</v>
      </c>
    </row>
    <row r="28" spans="1:7" x14ac:dyDescent="0.3">
      <c r="A28" s="54">
        <v>8</v>
      </c>
      <c r="B28" s="42" t="s">
        <v>322</v>
      </c>
      <c r="C28" s="50" t="s">
        <v>1108</v>
      </c>
      <c r="D28" s="50" t="s">
        <v>129</v>
      </c>
      <c r="E28" s="44">
        <f>'Form Sc'!H724</f>
        <v>0</v>
      </c>
      <c r="F28" s="44">
        <f>'Form Sc'!I724</f>
        <v>0</v>
      </c>
    </row>
    <row r="29" spans="1:7" ht="28.8" x14ac:dyDescent="0.3">
      <c r="A29" s="54">
        <v>9</v>
      </c>
      <c r="B29" s="43" t="s">
        <v>1095</v>
      </c>
      <c r="C29" s="50" t="s">
        <v>1110</v>
      </c>
      <c r="D29" s="108" t="s">
        <v>129</v>
      </c>
      <c r="E29" s="44">
        <f>'Form Sc'!H726</f>
        <v>0</v>
      </c>
      <c r="F29" s="531">
        <f>'Form Sc'!I726</f>
        <v>0</v>
      </c>
      <c r="G29" s="533"/>
    </row>
    <row r="30" spans="1:7" ht="28.8" x14ac:dyDescent="0.3">
      <c r="A30" s="54">
        <v>10</v>
      </c>
      <c r="B30" s="43" t="s">
        <v>532</v>
      </c>
      <c r="C30" s="50" t="s">
        <v>1109</v>
      </c>
      <c r="D30" s="50" t="s">
        <v>129</v>
      </c>
      <c r="E30" s="44">
        <f>'Form Sc'!H725</f>
        <v>0</v>
      </c>
      <c r="F30" s="44">
        <f>'Form Sc'!I725</f>
        <v>0</v>
      </c>
    </row>
    <row r="31" spans="1:7" x14ac:dyDescent="0.3">
      <c r="A31" s="50">
        <v>11</v>
      </c>
      <c r="B31" s="43" t="s">
        <v>1155</v>
      </c>
      <c r="C31" s="50" t="s">
        <v>1156</v>
      </c>
      <c r="D31" s="108" t="s">
        <v>129</v>
      </c>
      <c r="E31" s="44">
        <f>IFERROR((E26*E18+E27*E19+E28*E20+E30*E22+E29*E21)/SUM(E18:E22),0)</f>
        <v>0</v>
      </c>
      <c r="F31" s="44">
        <f>IFERROR((F26*F18+F27*F19+F28*F20+F30*F22+F29*F21)/SUM(F18:F22),0)</f>
        <v>0</v>
      </c>
      <c r="G31" s="532"/>
    </row>
    <row r="32" spans="1:7" x14ac:dyDescent="0.3">
      <c r="A32" s="988">
        <v>12</v>
      </c>
      <c r="B32" s="989" t="s">
        <v>323</v>
      </c>
      <c r="C32" s="988" t="s">
        <v>127</v>
      </c>
      <c r="D32" s="988" t="s">
        <v>129</v>
      </c>
      <c r="E32" s="990">
        <f>E45</f>
        <v>0</v>
      </c>
      <c r="F32" s="990">
        <f>F45</f>
        <v>0</v>
      </c>
    </row>
    <row r="33" spans="1:6" x14ac:dyDescent="0.3">
      <c r="A33" s="1151"/>
      <c r="B33" s="1152"/>
      <c r="C33" s="1152"/>
      <c r="D33" s="1152"/>
      <c r="E33" s="1152"/>
      <c r="F33" s="1153"/>
    </row>
    <row r="34" spans="1:6" x14ac:dyDescent="0.3">
      <c r="A34" s="50">
        <v>13</v>
      </c>
      <c r="B34" s="42" t="s">
        <v>1096</v>
      </c>
      <c r="C34" s="50" t="s">
        <v>1113</v>
      </c>
      <c r="D34" s="50" t="s">
        <v>13</v>
      </c>
      <c r="E34" s="529">
        <f>'Form Sc'!H342</f>
        <v>0</v>
      </c>
      <c r="F34" s="529">
        <f>'Form Sc'!I342</f>
        <v>0</v>
      </c>
    </row>
    <row r="35" spans="1:6" x14ac:dyDescent="0.3">
      <c r="A35" s="54">
        <v>14</v>
      </c>
      <c r="B35" s="45" t="s">
        <v>324</v>
      </c>
      <c r="C35" s="50" t="s">
        <v>1114</v>
      </c>
      <c r="D35" s="50" t="s">
        <v>13</v>
      </c>
      <c r="E35" s="529">
        <f>'Form Sc'!H352</f>
        <v>0</v>
      </c>
      <c r="F35" s="529">
        <f>'Form Sc'!I352</f>
        <v>0</v>
      </c>
    </row>
    <row r="36" spans="1:6" x14ac:dyDescent="0.3">
      <c r="A36" s="50">
        <v>15</v>
      </c>
      <c r="B36" s="45" t="s">
        <v>325</v>
      </c>
      <c r="C36" s="50" t="s">
        <v>1115</v>
      </c>
      <c r="D36" s="50" t="s">
        <v>13</v>
      </c>
      <c r="E36" s="529">
        <f>'Form Sc'!H366</f>
        <v>0</v>
      </c>
      <c r="F36" s="529">
        <f>'Form Sc'!I366</f>
        <v>0</v>
      </c>
    </row>
    <row r="37" spans="1:6" s="20" customFormat="1" ht="33.75" customHeight="1" x14ac:dyDescent="0.3">
      <c r="A37" s="54">
        <v>16</v>
      </c>
      <c r="B37" s="45" t="s">
        <v>1097</v>
      </c>
      <c r="C37" s="50" t="s">
        <v>1116</v>
      </c>
      <c r="D37" s="49" t="s">
        <v>13</v>
      </c>
      <c r="E37" s="530">
        <f>'Form Sc'!H393</f>
        <v>0</v>
      </c>
      <c r="F37" s="530">
        <f>'Form Sc'!I393</f>
        <v>0</v>
      </c>
    </row>
    <row r="38" spans="1:6" s="20" customFormat="1" x14ac:dyDescent="0.3">
      <c r="A38" s="50">
        <v>17</v>
      </c>
      <c r="B38" s="45" t="s">
        <v>535</v>
      </c>
      <c r="C38" s="50" t="s">
        <v>1117</v>
      </c>
      <c r="D38" s="49" t="s">
        <v>13</v>
      </c>
      <c r="E38" s="530">
        <f>'Form Sc'!H418</f>
        <v>0</v>
      </c>
      <c r="F38" s="530">
        <f>'Form Sc'!I418</f>
        <v>0</v>
      </c>
    </row>
    <row r="39" spans="1:6" s="20" customFormat="1" x14ac:dyDescent="0.3">
      <c r="A39" s="1151"/>
      <c r="B39" s="1152"/>
      <c r="C39" s="1152"/>
      <c r="D39" s="1152"/>
      <c r="E39" s="1152"/>
      <c r="F39" s="1153"/>
    </row>
    <row r="40" spans="1:6" s="20" customFormat="1" x14ac:dyDescent="0.3">
      <c r="A40" s="54">
        <v>18</v>
      </c>
      <c r="B40" s="45" t="s">
        <v>1098</v>
      </c>
      <c r="C40" s="50" t="s">
        <v>1118</v>
      </c>
      <c r="D40" s="50" t="s">
        <v>129</v>
      </c>
      <c r="E40" s="970">
        <f t="shared" ref="E40:F44" si="0">E26/(1-E34/100)</f>
        <v>0</v>
      </c>
      <c r="F40" s="970">
        <f t="shared" si="0"/>
        <v>0</v>
      </c>
    </row>
    <row r="41" spans="1:6" x14ac:dyDescent="0.3">
      <c r="A41" s="54">
        <v>19</v>
      </c>
      <c r="B41" s="42" t="s">
        <v>326</v>
      </c>
      <c r="C41" s="50" t="s">
        <v>1119</v>
      </c>
      <c r="D41" s="50" t="s">
        <v>129</v>
      </c>
      <c r="E41" s="44">
        <f t="shared" si="0"/>
        <v>0</v>
      </c>
      <c r="F41" s="44">
        <f t="shared" si="0"/>
        <v>0</v>
      </c>
    </row>
    <row r="42" spans="1:6" x14ac:dyDescent="0.3">
      <c r="A42" s="54">
        <v>20</v>
      </c>
      <c r="B42" s="42" t="s">
        <v>327</v>
      </c>
      <c r="C42" s="50" t="s">
        <v>1120</v>
      </c>
      <c r="D42" s="50" t="s">
        <v>129</v>
      </c>
      <c r="E42" s="44">
        <f t="shared" si="0"/>
        <v>0</v>
      </c>
      <c r="F42" s="44">
        <f t="shared" si="0"/>
        <v>0</v>
      </c>
    </row>
    <row r="43" spans="1:6" ht="28.8" x14ac:dyDescent="0.3">
      <c r="A43" s="54">
        <v>21</v>
      </c>
      <c r="B43" s="45" t="s">
        <v>1099</v>
      </c>
      <c r="C43" s="50" t="s">
        <v>1121</v>
      </c>
      <c r="D43" s="50" t="s">
        <v>129</v>
      </c>
      <c r="E43" s="44">
        <f t="shared" si="0"/>
        <v>0</v>
      </c>
      <c r="F43" s="44">
        <f t="shared" si="0"/>
        <v>0</v>
      </c>
    </row>
    <row r="44" spans="1:6" x14ac:dyDescent="0.3">
      <c r="A44" s="54">
        <v>22</v>
      </c>
      <c r="B44" s="45" t="s">
        <v>533</v>
      </c>
      <c r="C44" s="50" t="s">
        <v>1122</v>
      </c>
      <c r="D44" s="50" t="s">
        <v>129</v>
      </c>
      <c r="E44" s="529">
        <f t="shared" si="0"/>
        <v>0</v>
      </c>
      <c r="F44" s="529">
        <f t="shared" si="0"/>
        <v>0</v>
      </c>
    </row>
    <row r="45" spans="1:6" x14ac:dyDescent="0.3">
      <c r="A45" s="109">
        <v>23</v>
      </c>
      <c r="B45" s="113" t="s">
        <v>1154</v>
      </c>
      <c r="C45" s="109" t="s">
        <v>1141</v>
      </c>
      <c r="D45" s="109" t="s">
        <v>129</v>
      </c>
      <c r="E45" s="109">
        <f>IFERROR((E40*E18+E41*E19+E42*E20+E43*E21+E44*E22)/SUM(E18:E22),0)</f>
        <v>0</v>
      </c>
      <c r="F45" s="109">
        <f>IFERROR((F40*F18+F41*F19+F42*F20+F43*F21+F44*F22)/SUM(F18:F22),0)</f>
        <v>0</v>
      </c>
    </row>
    <row r="46" spans="1:6" x14ac:dyDescent="0.3">
      <c r="A46" s="1151"/>
      <c r="B46" s="1152"/>
      <c r="C46" s="1152"/>
      <c r="D46" s="1152"/>
      <c r="E46" s="1152"/>
      <c r="F46" s="1153"/>
    </row>
    <row r="47" spans="1:6" x14ac:dyDescent="0.3">
      <c r="A47" s="54">
        <v>24</v>
      </c>
      <c r="B47" s="45" t="s">
        <v>328</v>
      </c>
      <c r="C47" s="50" t="s">
        <v>1123</v>
      </c>
      <c r="D47" s="50" t="s">
        <v>13</v>
      </c>
      <c r="E47" s="46">
        <f t="shared" ref="E47:E52" si="1">IFERROR((E17*100/$E$24),0)</f>
        <v>0</v>
      </c>
      <c r="F47" s="46">
        <f t="shared" ref="F47:F52" si="2">IFERROR((F17*100/$F$24),0)</f>
        <v>0</v>
      </c>
    </row>
    <row r="48" spans="1:6" x14ac:dyDescent="0.3">
      <c r="A48" s="50">
        <v>25</v>
      </c>
      <c r="B48" s="45" t="s">
        <v>329</v>
      </c>
      <c r="C48" s="50" t="s">
        <v>1124</v>
      </c>
      <c r="D48" s="50" t="s">
        <v>13</v>
      </c>
      <c r="E48" s="46">
        <f t="shared" si="1"/>
        <v>0</v>
      </c>
      <c r="F48" s="46">
        <f t="shared" si="2"/>
        <v>0</v>
      </c>
    </row>
    <row r="49" spans="1:6" x14ac:dyDescent="0.3">
      <c r="A49" s="54">
        <v>26</v>
      </c>
      <c r="B49" s="45" t="s">
        <v>330</v>
      </c>
      <c r="C49" s="50" t="s">
        <v>1125</v>
      </c>
      <c r="D49" s="50" t="s">
        <v>13</v>
      </c>
      <c r="E49" s="46">
        <f t="shared" si="1"/>
        <v>0</v>
      </c>
      <c r="F49" s="46">
        <f t="shared" si="2"/>
        <v>0</v>
      </c>
    </row>
    <row r="50" spans="1:6" x14ac:dyDescent="0.3">
      <c r="A50" s="50">
        <v>27</v>
      </c>
      <c r="B50" s="45" t="s">
        <v>331</v>
      </c>
      <c r="C50" s="50" t="s">
        <v>1126</v>
      </c>
      <c r="D50" s="50" t="s">
        <v>13</v>
      </c>
      <c r="E50" s="46">
        <f t="shared" si="1"/>
        <v>0</v>
      </c>
      <c r="F50" s="46">
        <f t="shared" si="2"/>
        <v>0</v>
      </c>
    </row>
    <row r="51" spans="1:6" ht="20.25" customHeight="1" x14ac:dyDescent="0.3">
      <c r="A51" s="54">
        <v>28</v>
      </c>
      <c r="B51" s="45" t="s">
        <v>1101</v>
      </c>
      <c r="C51" s="50" t="s">
        <v>1127</v>
      </c>
      <c r="D51" s="50" t="s">
        <v>13</v>
      </c>
      <c r="E51" s="46">
        <f t="shared" si="1"/>
        <v>0</v>
      </c>
      <c r="F51" s="46">
        <f t="shared" si="2"/>
        <v>0</v>
      </c>
    </row>
    <row r="52" spans="1:6" s="20" customFormat="1" ht="19.5" customHeight="1" x14ac:dyDescent="0.3">
      <c r="A52" s="50">
        <v>29</v>
      </c>
      <c r="B52" s="45" t="s">
        <v>534</v>
      </c>
      <c r="C52" s="50" t="s">
        <v>1128</v>
      </c>
      <c r="D52" s="87" t="s">
        <v>13</v>
      </c>
      <c r="E52" s="46">
        <f t="shared" si="1"/>
        <v>0</v>
      </c>
      <c r="F52" s="46">
        <f t="shared" si="2"/>
        <v>0</v>
      </c>
    </row>
    <row r="53" spans="1:6" s="20" customFormat="1" x14ac:dyDescent="0.3">
      <c r="A53" s="1151"/>
      <c r="B53" s="1152"/>
      <c r="C53" s="1152"/>
      <c r="D53" s="1152"/>
      <c r="E53" s="1152"/>
      <c r="F53" s="1153"/>
    </row>
    <row r="54" spans="1:6" ht="43.2" x14ac:dyDescent="0.3">
      <c r="A54" s="54">
        <v>30</v>
      </c>
      <c r="B54" s="42" t="s">
        <v>332</v>
      </c>
      <c r="C54" s="49" t="s">
        <v>1129</v>
      </c>
      <c r="D54" s="50" t="s">
        <v>129</v>
      </c>
      <c r="E54" s="44">
        <f>IF(E16=0, 0, (E17*E25+E18*E26+E19*E27+E20*E28+E21*E29+E22*E30)/E24)</f>
        <v>0</v>
      </c>
      <c r="F54" s="44">
        <f>IF(F16=0, 0, (F17*F25+F18*F26+F19*F27+F20*F28+F21*F29+F22*F30)/F24)</f>
        <v>0</v>
      </c>
    </row>
    <row r="55" spans="1:6" ht="57.6" x14ac:dyDescent="0.3">
      <c r="A55" s="54">
        <v>31</v>
      </c>
      <c r="B55" s="42" t="s">
        <v>333</v>
      </c>
      <c r="C55" s="49" t="s">
        <v>1130</v>
      </c>
      <c r="D55" s="50" t="s">
        <v>129</v>
      </c>
      <c r="E55" s="44"/>
      <c r="F55" s="44">
        <f>(F25*$E$47+F26*$E$48+F27*$E$49+F28*$E$50+F30*$E$52+F29*$E$51)/100</f>
        <v>0</v>
      </c>
    </row>
    <row r="56" spans="1:6" ht="28.8" x14ac:dyDescent="0.3">
      <c r="A56" s="111">
        <v>32</v>
      </c>
      <c r="B56" s="110" t="s">
        <v>334</v>
      </c>
      <c r="C56" s="111" t="s">
        <v>1131</v>
      </c>
      <c r="D56" s="109" t="s">
        <v>137</v>
      </c>
      <c r="E56" s="112"/>
      <c r="F56" s="112">
        <f>F24*(F54-F55)/10</f>
        <v>0</v>
      </c>
    </row>
    <row r="57" spans="1:6" ht="28.8" x14ac:dyDescent="0.3">
      <c r="A57" s="111">
        <v>33</v>
      </c>
      <c r="B57" s="110" t="s">
        <v>335</v>
      </c>
      <c r="C57" s="111" t="s">
        <v>1132</v>
      </c>
      <c r="D57" s="109" t="s">
        <v>137</v>
      </c>
      <c r="E57" s="112"/>
      <c r="F57" s="112">
        <f>(F14-E14)*(F45-F32)/10</f>
        <v>0</v>
      </c>
    </row>
    <row r="58" spans="1:6" x14ac:dyDescent="0.3">
      <c r="A58" s="111">
        <v>34</v>
      </c>
      <c r="B58" s="110" t="s">
        <v>336</v>
      </c>
      <c r="C58" s="109" t="s">
        <v>1133</v>
      </c>
      <c r="D58" s="109" t="s">
        <v>137</v>
      </c>
      <c r="E58" s="112"/>
      <c r="F58" s="112">
        <f>IF(AND(E3="yes",F3="yes"),F56+F57,0)</f>
        <v>0</v>
      </c>
    </row>
  </sheetData>
  <sheetProtection algorithmName="SHA-512" hashValue="nqPPfoVqYJ9j/HdFH4PobjQ4WObGdp1wu+dMTTAx8Ns1Z6k4g78H0gzLognwTWYBH8ozYWU6Be4LXaQT7thj5w==" saltValue="DI6aYsg1MB1nuoZAIqCSig==" spinCount="100000" sheet="1" objects="1" scenarios="1"/>
  <mergeCells count="10">
    <mergeCell ref="A1:F1"/>
    <mergeCell ref="A2:B2"/>
    <mergeCell ref="C2:F2"/>
    <mergeCell ref="A3:B3"/>
    <mergeCell ref="A13:F13"/>
    <mergeCell ref="A15:F15"/>
    <mergeCell ref="A33:F33"/>
    <mergeCell ref="A39:F39"/>
    <mergeCell ref="A46:F46"/>
    <mergeCell ref="A53:F53"/>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K30"/>
  <sheetViews>
    <sheetView workbookViewId="0">
      <selection activeCell="F15" sqref="F15"/>
    </sheetView>
  </sheetViews>
  <sheetFormatPr defaultRowHeight="14.4" x14ac:dyDescent="0.3"/>
  <cols>
    <col min="1" max="1" width="5.6640625" bestFit="1" customWidth="1"/>
    <col min="2" max="2" width="36.88671875" bestFit="1" customWidth="1"/>
    <col min="3" max="3" width="18.33203125" customWidth="1"/>
    <col min="4" max="4" width="13.5546875" customWidth="1"/>
    <col min="5" max="5" width="13.88671875" style="64" customWidth="1"/>
    <col min="6" max="6" width="14.44140625" style="64" customWidth="1"/>
    <col min="7" max="7" width="10.88671875" bestFit="1" customWidth="1"/>
    <col min="8" max="8" width="10.5546875" bestFit="1" customWidth="1"/>
    <col min="9" max="9" width="21.109375" bestFit="1" customWidth="1"/>
    <col min="11" max="11" width="10.88671875" bestFit="1" customWidth="1"/>
  </cols>
  <sheetData>
    <row r="1" spans="1:11" ht="15.6" x14ac:dyDescent="0.3">
      <c r="A1" s="627"/>
      <c r="B1" s="1161" t="s">
        <v>499</v>
      </c>
      <c r="C1" s="1161"/>
      <c r="D1" s="1161"/>
      <c r="E1" s="1161"/>
      <c r="F1" s="1161"/>
    </row>
    <row r="2" spans="1:11" ht="16.2" thickBot="1" x14ac:dyDescent="0.35">
      <c r="A2" s="539"/>
      <c r="B2" s="593"/>
      <c r="C2" s="1162">
        <f>'General Information'!C3:G3</f>
        <v>0</v>
      </c>
      <c r="D2" s="1162"/>
      <c r="E2" s="1162"/>
      <c r="F2" s="1162"/>
    </row>
    <row r="3" spans="1:11" s="636" customFormat="1" ht="26.4" x14ac:dyDescent="0.3">
      <c r="A3" s="632" t="s">
        <v>123</v>
      </c>
      <c r="B3" s="633" t="s">
        <v>509</v>
      </c>
      <c r="C3" s="634" t="s">
        <v>277</v>
      </c>
      <c r="D3" s="634" t="s">
        <v>91</v>
      </c>
      <c r="E3" s="635" t="str">
        <f>'NF2_Power Mix '!E4</f>
        <v xml:space="preserve">Baseline Year [BY] </v>
      </c>
      <c r="F3" s="635" t="str">
        <f>'NF2_Power Mix '!F4</f>
        <v>Current Year (2022-23)</v>
      </c>
    </row>
    <row r="4" spans="1:11" x14ac:dyDescent="0.3">
      <c r="A4" s="544">
        <v>1</v>
      </c>
      <c r="B4" s="1" t="s">
        <v>1218</v>
      </c>
      <c r="C4" s="63" t="s">
        <v>1173</v>
      </c>
      <c r="D4" s="63" t="s">
        <v>1049</v>
      </c>
      <c r="E4" s="569">
        <f>'Form Sc'!H10</f>
        <v>0</v>
      </c>
      <c r="F4" s="594">
        <f>'Form Sc'!I10</f>
        <v>0</v>
      </c>
    </row>
    <row r="5" spans="1:11" x14ac:dyDescent="0.3">
      <c r="A5" s="544">
        <v>2</v>
      </c>
      <c r="B5" s="1" t="s">
        <v>1219</v>
      </c>
      <c r="C5" s="63" t="s">
        <v>1207</v>
      </c>
      <c r="D5" s="63" t="s">
        <v>18</v>
      </c>
      <c r="E5" s="570">
        <f>'Form Sc'!H744</f>
        <v>0</v>
      </c>
      <c r="F5" s="570">
        <f>'Form Sc'!I744</f>
        <v>0</v>
      </c>
    </row>
    <row r="6" spans="1:11" x14ac:dyDescent="0.3">
      <c r="A6" s="544">
        <v>3</v>
      </c>
      <c r="B6" s="1" t="s">
        <v>1170</v>
      </c>
      <c r="C6" s="63" t="s">
        <v>1174</v>
      </c>
      <c r="D6" s="63" t="s">
        <v>18</v>
      </c>
      <c r="E6" s="569">
        <f>'Form Sc'!H746</f>
        <v>0</v>
      </c>
      <c r="F6" s="594">
        <f>'Form Sc'!I746</f>
        <v>0</v>
      </c>
    </row>
    <row r="7" spans="1:11" x14ac:dyDescent="0.3">
      <c r="A7" s="544">
        <v>4</v>
      </c>
      <c r="B7" s="1" t="s">
        <v>1171</v>
      </c>
      <c r="C7" s="63" t="s">
        <v>1177</v>
      </c>
      <c r="D7" s="63" t="s">
        <v>18</v>
      </c>
      <c r="E7" s="569">
        <f>'Form Sc'!H745</f>
        <v>0</v>
      </c>
      <c r="F7" s="594">
        <f>'Form Sc'!I745</f>
        <v>0</v>
      </c>
      <c r="H7" s="588"/>
    </row>
    <row r="8" spans="1:11" ht="28.8" x14ac:dyDescent="0.3">
      <c r="A8" s="544">
        <v>5</v>
      </c>
      <c r="B8" s="553" t="s">
        <v>1205</v>
      </c>
      <c r="C8" s="63" t="s">
        <v>1175</v>
      </c>
      <c r="D8" s="63" t="s">
        <v>18</v>
      </c>
      <c r="E8" s="569">
        <f>'Form Sc'!H747</f>
        <v>0</v>
      </c>
      <c r="F8" s="594">
        <f>'Form Sc'!I747</f>
        <v>0</v>
      </c>
    </row>
    <row r="9" spans="1:11" ht="15" thickBot="1" x14ac:dyDescent="0.35">
      <c r="A9" s="545">
        <v>6</v>
      </c>
      <c r="B9" s="546" t="s">
        <v>138</v>
      </c>
      <c r="C9" s="547" t="s">
        <v>1176</v>
      </c>
      <c r="D9" s="547" t="s">
        <v>18</v>
      </c>
      <c r="E9" s="595">
        <f>'Form Sc'!H748</f>
        <v>0</v>
      </c>
      <c r="F9" s="596">
        <f>'Form Sc'!I748</f>
        <v>0</v>
      </c>
    </row>
    <row r="10" spans="1:11" ht="15" customHeight="1" x14ac:dyDescent="0.3">
      <c r="A10" s="541">
        <v>7</v>
      </c>
      <c r="B10" s="542" t="s">
        <v>139</v>
      </c>
      <c r="C10" s="543" t="s">
        <v>1202</v>
      </c>
      <c r="D10" s="543" t="s">
        <v>13</v>
      </c>
      <c r="E10" s="571">
        <f>IF(E5=0,0,(E9/E5))</f>
        <v>0</v>
      </c>
      <c r="F10" s="572">
        <f>IF(F5=0,0,(F9/F5))</f>
        <v>0</v>
      </c>
      <c r="H10" s="554"/>
      <c r="I10" s="554"/>
      <c r="J10" s="69"/>
      <c r="K10" s="69"/>
    </row>
    <row r="11" spans="1:11" x14ac:dyDescent="0.3">
      <c r="A11" s="544">
        <v>8</v>
      </c>
      <c r="B11" s="1" t="s">
        <v>1216</v>
      </c>
      <c r="C11" s="63" t="s">
        <v>1203</v>
      </c>
      <c r="D11" s="63" t="s">
        <v>13</v>
      </c>
      <c r="E11" s="573">
        <f>IF(E5=0,0,(E7/E5))</f>
        <v>0</v>
      </c>
      <c r="F11" s="574">
        <f>IF(F5=0,0,(F7/F5))</f>
        <v>0</v>
      </c>
      <c r="G11" s="591"/>
      <c r="H11" s="589"/>
      <c r="I11" s="590"/>
      <c r="J11" s="69"/>
      <c r="K11" s="69"/>
    </row>
    <row r="12" spans="1:11" ht="15" thickBot="1" x14ac:dyDescent="0.35">
      <c r="A12" s="545">
        <v>9</v>
      </c>
      <c r="B12" s="546" t="s">
        <v>1217</v>
      </c>
      <c r="C12" s="547" t="s">
        <v>1204</v>
      </c>
      <c r="D12" s="547" t="s">
        <v>13</v>
      </c>
      <c r="E12" s="575">
        <f>IF(E5=0,0,(E6+E8)/E5)</f>
        <v>0</v>
      </c>
      <c r="F12" s="576">
        <f>IF(F5=0,0,(F6+F8)/F5)</f>
        <v>0</v>
      </c>
      <c r="G12" s="591"/>
      <c r="H12" s="592"/>
      <c r="I12" s="554"/>
      <c r="J12" s="69"/>
      <c r="K12" s="69"/>
    </row>
    <row r="13" spans="1:11" s="121" customFormat="1" ht="28.8" x14ac:dyDescent="0.3">
      <c r="A13" s="555">
        <v>10</v>
      </c>
      <c r="B13" s="556" t="s">
        <v>1213</v>
      </c>
      <c r="C13" s="557"/>
      <c r="D13" s="558" t="s">
        <v>13</v>
      </c>
      <c r="E13" s="577"/>
      <c r="F13" s="578">
        <f>E10-F10</f>
        <v>0</v>
      </c>
      <c r="G13" s="559"/>
      <c r="H13" s="560"/>
      <c r="I13" s="560"/>
      <c r="J13" s="561"/>
      <c r="K13" s="561"/>
    </row>
    <row r="14" spans="1:11" s="121" customFormat="1" ht="28.8" x14ac:dyDescent="0.3">
      <c r="A14" s="562">
        <v>11</v>
      </c>
      <c r="B14" s="139" t="s">
        <v>1214</v>
      </c>
      <c r="C14" s="563"/>
      <c r="D14" s="123" t="s">
        <v>13</v>
      </c>
      <c r="E14" s="579"/>
      <c r="F14" s="580">
        <f>E11-F11</f>
        <v>0</v>
      </c>
      <c r="G14" s="559"/>
      <c r="H14" s="560"/>
      <c r="I14" s="560"/>
      <c r="J14" s="561"/>
      <c r="K14" s="561"/>
    </row>
    <row r="15" spans="1:11" s="121" customFormat="1" ht="29.4" thickBot="1" x14ac:dyDescent="0.35">
      <c r="A15" s="564">
        <v>12</v>
      </c>
      <c r="B15" s="565" t="s">
        <v>1215</v>
      </c>
      <c r="C15" s="566"/>
      <c r="D15" s="566" t="s">
        <v>13</v>
      </c>
      <c r="E15" s="581"/>
      <c r="F15" s="582">
        <f>F12-E12</f>
        <v>0</v>
      </c>
      <c r="G15" s="559"/>
      <c r="H15" s="597"/>
      <c r="I15" s="560"/>
      <c r="J15" s="561"/>
      <c r="K15" s="561"/>
    </row>
    <row r="16" spans="1:11" s="121" customFormat="1" x14ac:dyDescent="0.3">
      <c r="A16" s="567">
        <v>13</v>
      </c>
      <c r="B16" s="540" t="s">
        <v>1206</v>
      </c>
      <c r="C16" s="540"/>
      <c r="D16" s="598" t="s">
        <v>13</v>
      </c>
      <c r="E16" s="540"/>
      <c r="F16" s="583">
        <f>IF(F13&gt;0,F13,0)</f>
        <v>0</v>
      </c>
      <c r="G16" s="559"/>
      <c r="H16" s="560"/>
      <c r="I16" s="560"/>
      <c r="J16" s="561"/>
      <c r="K16" s="561"/>
    </row>
    <row r="17" spans="1:11" s="121" customFormat="1" ht="18.600000000000001" thickBot="1" x14ac:dyDescent="0.35">
      <c r="A17" s="564">
        <v>14</v>
      </c>
      <c r="B17" s="568" t="s">
        <v>554</v>
      </c>
      <c r="C17" s="568"/>
      <c r="D17" s="568" t="s">
        <v>291</v>
      </c>
      <c r="E17" s="584"/>
      <c r="F17" s="585">
        <f>IF(AND(F13&gt;0,F14&lt;0),(F13-F15)*E5*3050/10,0)</f>
        <v>0</v>
      </c>
      <c r="J17" s="1158"/>
      <c r="K17" s="1158"/>
    </row>
    <row r="18" spans="1:11" x14ac:dyDescent="0.3">
      <c r="F18" s="586"/>
    </row>
    <row r="19" spans="1:11" x14ac:dyDescent="0.3">
      <c r="B19" s="11"/>
      <c r="C19" s="11"/>
      <c r="D19" s="11"/>
      <c r="I19" s="11"/>
    </row>
    <row r="27" spans="1:11" x14ac:dyDescent="0.3">
      <c r="E27" s="587"/>
      <c r="F27" s="587"/>
      <c r="J27" s="69"/>
      <c r="K27" s="69"/>
    </row>
    <row r="28" spans="1:11" x14ac:dyDescent="0.3">
      <c r="E28" s="587"/>
      <c r="F28" s="587"/>
      <c r="J28" s="69"/>
      <c r="K28" s="69"/>
    </row>
    <row r="29" spans="1:11" ht="17.25" customHeight="1" x14ac:dyDescent="0.3">
      <c r="E29" s="587"/>
      <c r="F29" s="587"/>
      <c r="J29" s="69"/>
      <c r="K29" s="69"/>
    </row>
    <row r="30" spans="1:11" x14ac:dyDescent="0.3">
      <c r="E30" s="1159"/>
      <c r="F30" s="1159"/>
      <c r="J30" s="1160"/>
      <c r="K30" s="1160"/>
    </row>
  </sheetData>
  <sheetProtection algorithmName="SHA-512" hashValue="Vur0a2AIX+8heqYZKKW4od807J05+ml3pC4weG4DIJGpDyPpnWG0vGqqq+B/fS8bdMSY/luPNb1iAzR1optTQw==" saltValue="hrrHXTE2cD2eLDY+Pd587Q==" spinCount="100000" sheet="1" objects="1" scenarios="1"/>
  <mergeCells count="5">
    <mergeCell ref="J17:K17"/>
    <mergeCell ref="E30:F30"/>
    <mergeCell ref="J30:K30"/>
    <mergeCell ref="B1:F1"/>
    <mergeCell ref="C2:F2"/>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12"/>
  <sheetViews>
    <sheetView workbookViewId="0">
      <selection activeCell="F8" sqref="F8"/>
    </sheetView>
  </sheetViews>
  <sheetFormatPr defaultRowHeight="14.4" x14ac:dyDescent="0.3"/>
  <cols>
    <col min="2" max="2" width="30.33203125" customWidth="1"/>
    <col min="3" max="3" width="28.44140625" customWidth="1"/>
    <col min="4" max="4" width="12.44140625" customWidth="1"/>
    <col min="5" max="5" width="14.44140625" customWidth="1"/>
    <col min="6" max="6" width="14.109375" customWidth="1"/>
  </cols>
  <sheetData>
    <row r="1" spans="1:6" s="85" customFormat="1" ht="18" customHeight="1" x14ac:dyDescent="0.3">
      <c r="A1" s="1163" t="s">
        <v>518</v>
      </c>
      <c r="B1" s="1164"/>
      <c r="C1" s="1164"/>
      <c r="D1" s="1164"/>
      <c r="E1" s="1164"/>
      <c r="F1" s="1165"/>
    </row>
    <row r="2" spans="1:6" s="85" customFormat="1" ht="17.399999999999999" x14ac:dyDescent="0.3">
      <c r="A2" s="1166" t="str">
        <f>'Form Sc'!A3:B3</f>
        <v>Name of the Unit</v>
      </c>
      <c r="B2" s="1166"/>
      <c r="C2" s="1166" t="str">
        <f>'Form Sc'!C3:J3</f>
        <v xml:space="preserve"> </v>
      </c>
      <c r="D2" s="1166"/>
      <c r="E2" s="1166"/>
      <c r="F2" s="1166"/>
    </row>
    <row r="3" spans="1:6" s="86" customFormat="1" ht="27.6" x14ac:dyDescent="0.3">
      <c r="A3" s="78" t="s">
        <v>123</v>
      </c>
      <c r="B3" s="79" t="s">
        <v>509</v>
      </c>
      <c r="C3" s="79" t="s">
        <v>510</v>
      </c>
      <c r="D3" s="79" t="s">
        <v>2</v>
      </c>
      <c r="E3" s="637" t="str">
        <f>'NF 3_Hydrogen Mix'!E3</f>
        <v xml:space="preserve">Baseline Year [BY] </v>
      </c>
      <c r="F3" s="640" t="str">
        <f>'NF 3_Hydrogen Mix'!F3</f>
        <v>Current Year (2022-23)</v>
      </c>
    </row>
    <row r="4" spans="1:6" s="86" customFormat="1" ht="41.4" x14ac:dyDescent="0.3">
      <c r="A4" s="80">
        <v>1</v>
      </c>
      <c r="B4" s="847" t="s">
        <v>1159</v>
      </c>
      <c r="C4" s="65" t="s">
        <v>1167</v>
      </c>
      <c r="D4" s="80" t="s">
        <v>13</v>
      </c>
      <c r="E4" s="493">
        <f>'Form Sc'!H359</f>
        <v>0</v>
      </c>
      <c r="F4" s="493">
        <f>'Form Sc'!I359</f>
        <v>0</v>
      </c>
    </row>
    <row r="5" spans="1:6" s="86" customFormat="1" ht="13.8" x14ac:dyDescent="0.3">
      <c r="A5" s="80">
        <v>2</v>
      </c>
      <c r="B5" s="65" t="s">
        <v>511</v>
      </c>
      <c r="C5" s="65" t="s">
        <v>1168</v>
      </c>
      <c r="D5" s="80" t="s">
        <v>129</v>
      </c>
      <c r="E5" s="81">
        <f>'Form Sc'!H723</f>
        <v>0</v>
      </c>
      <c r="F5" s="81">
        <f>'Form Sc'!I723</f>
        <v>0</v>
      </c>
    </row>
    <row r="6" spans="1:6" s="86" customFormat="1" ht="27.6" customHeight="1" x14ac:dyDescent="0.3">
      <c r="A6" s="80">
        <v>3</v>
      </c>
      <c r="B6" s="65" t="s">
        <v>1160</v>
      </c>
      <c r="C6" s="65" t="s">
        <v>1166</v>
      </c>
      <c r="D6" s="80" t="s">
        <v>13</v>
      </c>
      <c r="E6" s="81">
        <f>0.0016*E4^2-0.3815*E4+21.959</f>
        <v>21.959</v>
      </c>
      <c r="F6" s="81">
        <f>0.0016*F4^2-0.3815*F4+21.959</f>
        <v>21.959</v>
      </c>
    </row>
    <row r="7" spans="1:6" s="86" customFormat="1" ht="27.6" x14ac:dyDescent="0.3">
      <c r="A7" s="80">
        <v>4</v>
      </c>
      <c r="B7" s="65" t="s">
        <v>1161</v>
      </c>
      <c r="C7" s="65" t="s">
        <v>1162</v>
      </c>
      <c r="D7" s="80" t="s">
        <v>13</v>
      </c>
      <c r="E7" s="81"/>
      <c r="F7" s="81">
        <f>F6-E6</f>
        <v>0</v>
      </c>
    </row>
    <row r="8" spans="1:6" s="86" customFormat="1" ht="27.6" x14ac:dyDescent="0.3">
      <c r="A8" s="80">
        <v>5</v>
      </c>
      <c r="B8" s="65" t="s">
        <v>1163</v>
      </c>
      <c r="C8" s="65" t="s">
        <v>1169</v>
      </c>
      <c r="D8" s="80" t="s">
        <v>13</v>
      </c>
      <c r="E8" s="81"/>
      <c r="F8" s="81">
        <f>'Form Sc'!H360</f>
        <v>0</v>
      </c>
    </row>
    <row r="9" spans="1:6" s="86" customFormat="1" ht="41.4" x14ac:dyDescent="0.3">
      <c r="A9" s="80">
        <v>6</v>
      </c>
      <c r="B9" s="65" t="s">
        <v>1164</v>
      </c>
      <c r="C9" s="65" t="s">
        <v>512</v>
      </c>
      <c r="D9" s="80" t="s">
        <v>13</v>
      </c>
      <c r="E9" s="81"/>
      <c r="F9" s="81">
        <f>F7*F8/100</f>
        <v>0</v>
      </c>
    </row>
    <row r="10" spans="1:6" s="86" customFormat="1" ht="13.8" x14ac:dyDescent="0.3">
      <c r="A10" s="80">
        <v>7</v>
      </c>
      <c r="B10" s="65" t="s">
        <v>513</v>
      </c>
      <c r="C10" s="65" t="s">
        <v>514</v>
      </c>
      <c r="D10" s="80" t="s">
        <v>129</v>
      </c>
      <c r="E10" s="81"/>
      <c r="F10" s="81">
        <f>F5*(1-F9%)</f>
        <v>0</v>
      </c>
    </row>
    <row r="11" spans="1:6" s="86" customFormat="1" ht="13.8" x14ac:dyDescent="0.3">
      <c r="A11" s="80">
        <v>8</v>
      </c>
      <c r="B11" s="65" t="s">
        <v>515</v>
      </c>
      <c r="C11" s="65" t="s">
        <v>1062</v>
      </c>
      <c r="D11" s="80" t="s">
        <v>1165</v>
      </c>
      <c r="E11" s="81"/>
      <c r="F11" s="81">
        <f>'Form Sc'!H351</f>
        <v>0</v>
      </c>
    </row>
    <row r="12" spans="1:6" s="86" customFormat="1" ht="13.8" x14ac:dyDescent="0.3">
      <c r="A12" s="82">
        <v>9</v>
      </c>
      <c r="B12" s="83" t="s">
        <v>136</v>
      </c>
      <c r="C12" s="83" t="s">
        <v>516</v>
      </c>
      <c r="D12" s="82" t="s">
        <v>517</v>
      </c>
      <c r="E12" s="84"/>
      <c r="F12" s="84">
        <f>F11*(F5-F10)/10</f>
        <v>0</v>
      </c>
    </row>
  </sheetData>
  <sheetProtection algorithmName="SHA-512" hashValue="8QQuvK0EIpzG1OOCT45j59L5W9uq0RHO7WlS04P42l8cRcir/fgbZZFNl2CI3ybibyFNj+X1ubNUNY39ht7jLg==" saltValue="8SBipGYWfbvWDocAVzOAmA==" spinCount="100000" sheet="1" objects="1" scenarios="1"/>
  <mergeCells count="3">
    <mergeCell ref="A1:F1"/>
    <mergeCell ref="A2:B2"/>
    <mergeCell ref="C2:F2"/>
  </mergeCell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38"/>
  <sheetViews>
    <sheetView zoomScale="80" zoomScaleNormal="80" workbookViewId="0">
      <selection activeCell="F36" sqref="F36"/>
    </sheetView>
  </sheetViews>
  <sheetFormatPr defaultRowHeight="14.4" x14ac:dyDescent="0.3"/>
  <cols>
    <col min="2" max="2" width="41.88671875" customWidth="1"/>
    <col min="3" max="3" width="25" customWidth="1"/>
    <col min="4" max="4" width="12.88671875" customWidth="1"/>
    <col min="5" max="5" width="16.109375" customWidth="1"/>
    <col min="6" max="6" width="16.88671875" customWidth="1"/>
  </cols>
  <sheetData>
    <row r="1" spans="1:6" s="121" customFormat="1" ht="23.4" x14ac:dyDescent="0.3">
      <c r="A1" s="1167" t="s">
        <v>556</v>
      </c>
      <c r="B1" s="1168"/>
      <c r="C1" s="1168"/>
      <c r="D1" s="1168"/>
      <c r="E1" s="1168"/>
      <c r="F1" s="1169"/>
    </row>
    <row r="2" spans="1:6" s="122" customFormat="1" ht="18" x14ac:dyDescent="0.3">
      <c r="A2" s="1170" t="str">
        <f>'General Information'!B3</f>
        <v>Name of the Unit</v>
      </c>
      <c r="B2" s="1171"/>
      <c r="C2" s="1171" t="str">
        <f>'Form Sc'!C3:J3</f>
        <v xml:space="preserve"> </v>
      </c>
      <c r="D2" s="1171"/>
      <c r="E2" s="1171"/>
      <c r="F2" s="1172"/>
    </row>
    <row r="3" spans="1:6" s="122" customFormat="1" ht="18" x14ac:dyDescent="0.3">
      <c r="A3" s="1173" t="s">
        <v>543</v>
      </c>
      <c r="B3" s="1173"/>
      <c r="C3" s="123" t="s">
        <v>248</v>
      </c>
      <c r="D3" s="124"/>
      <c r="E3" s="123" t="str">
        <f>'Form Sc'!H788</f>
        <v>Yes</v>
      </c>
      <c r="F3" s="123" t="str">
        <f>'Form Sc'!I788</f>
        <v>Yes</v>
      </c>
    </row>
    <row r="4" spans="1:6" s="121" customFormat="1" ht="28.8" x14ac:dyDescent="0.3">
      <c r="A4" s="125" t="s">
        <v>123</v>
      </c>
      <c r="B4" s="126" t="s">
        <v>509</v>
      </c>
      <c r="C4" s="126" t="s">
        <v>510</v>
      </c>
      <c r="D4" s="126" t="s">
        <v>2</v>
      </c>
      <c r="E4" s="127" t="str">
        <f>'NF4_PLF CPP'!E3</f>
        <v xml:space="preserve">Baseline Year [BY] </v>
      </c>
      <c r="F4" s="127" t="str">
        <f>'NF4_PLF CPP'!F3</f>
        <v>Current Year (2022-23)</v>
      </c>
    </row>
    <row r="5" spans="1:6" s="121" customFormat="1" x14ac:dyDescent="0.3">
      <c r="A5" s="128">
        <v>1</v>
      </c>
      <c r="B5" s="129" t="s">
        <v>557</v>
      </c>
      <c r="C5" s="139" t="s">
        <v>1134</v>
      </c>
      <c r="D5" s="129" t="s">
        <v>558</v>
      </c>
      <c r="E5" s="130">
        <f>'Form Sc'!H727</f>
        <v>0</v>
      </c>
      <c r="F5" s="130">
        <f>'Form Sc'!I727</f>
        <v>0</v>
      </c>
    </row>
    <row r="6" spans="1:6" s="121" customFormat="1" x14ac:dyDescent="0.3">
      <c r="A6" s="128">
        <v>2</v>
      </c>
      <c r="B6" s="129" t="s">
        <v>559</v>
      </c>
      <c r="C6" s="139" t="s">
        <v>1135</v>
      </c>
      <c r="D6" s="129" t="s">
        <v>133</v>
      </c>
      <c r="E6" s="130">
        <f>'Form Sc'!H527</f>
        <v>0</v>
      </c>
      <c r="F6" s="130">
        <f>'Form Sc'!I527</f>
        <v>0</v>
      </c>
    </row>
    <row r="7" spans="1:6" s="121" customFormat="1" x14ac:dyDescent="0.3">
      <c r="A7" s="128">
        <v>3</v>
      </c>
      <c r="B7" s="129" t="s">
        <v>560</v>
      </c>
      <c r="C7" s="139" t="s">
        <v>1136</v>
      </c>
      <c r="D7" s="129" t="s">
        <v>133</v>
      </c>
      <c r="E7" s="130">
        <f>'Form Sc'!H539</f>
        <v>0</v>
      </c>
      <c r="F7" s="130">
        <f>'Form Sc'!I539</f>
        <v>0</v>
      </c>
    </row>
    <row r="8" spans="1:6" s="121" customFormat="1" x14ac:dyDescent="0.3">
      <c r="A8" s="128">
        <v>4</v>
      </c>
      <c r="B8" s="129" t="s">
        <v>561</v>
      </c>
      <c r="C8" s="139" t="s">
        <v>1137</v>
      </c>
      <c r="D8" s="129" t="s">
        <v>133</v>
      </c>
      <c r="E8" s="130">
        <f>'Form Sc'!H631</f>
        <v>0</v>
      </c>
      <c r="F8" s="130">
        <f>'Form Sc'!I631</f>
        <v>0</v>
      </c>
    </row>
    <row r="9" spans="1:6" s="121" customFormat="1" x14ac:dyDescent="0.3">
      <c r="A9" s="128" t="s">
        <v>1150</v>
      </c>
      <c r="B9" s="129" t="s">
        <v>1100</v>
      </c>
      <c r="C9" s="139" t="s">
        <v>1077</v>
      </c>
      <c r="D9" s="129" t="s">
        <v>558</v>
      </c>
      <c r="E9" s="130">
        <f>'NF2_Power Mix '!E45</f>
        <v>0</v>
      </c>
      <c r="F9" s="130">
        <f>'NF2_Power Mix '!F45</f>
        <v>0</v>
      </c>
    </row>
    <row r="10" spans="1:6" s="121" customFormat="1" ht="28.8" x14ac:dyDescent="0.3">
      <c r="A10" s="128" t="s">
        <v>1149</v>
      </c>
      <c r="B10" s="129" t="s">
        <v>1151</v>
      </c>
      <c r="C10" s="129" t="s">
        <v>1152</v>
      </c>
      <c r="D10" s="129" t="s">
        <v>1153</v>
      </c>
      <c r="E10" s="130">
        <f>'Form Sc'!H331</f>
        <v>0</v>
      </c>
      <c r="F10" s="130">
        <f>'Form Sc'!I331</f>
        <v>0</v>
      </c>
    </row>
    <row r="11" spans="1:6" s="121" customFormat="1" x14ac:dyDescent="0.3">
      <c r="A11" s="128" t="s">
        <v>1157</v>
      </c>
      <c r="B11" s="129" t="s">
        <v>1158</v>
      </c>
      <c r="C11" s="129" t="s">
        <v>1077</v>
      </c>
      <c r="D11" s="129" t="s">
        <v>558</v>
      </c>
      <c r="E11" s="130">
        <f>'NF2_Power Mix '!E31</f>
        <v>0</v>
      </c>
      <c r="F11" s="130">
        <f>'NF2_Power Mix '!F31</f>
        <v>0</v>
      </c>
    </row>
    <row r="12" spans="1:6" s="121" customFormat="1" x14ac:dyDescent="0.3">
      <c r="A12" s="131"/>
      <c r="B12" s="132"/>
      <c r="C12" s="132"/>
      <c r="D12" s="132"/>
      <c r="E12" s="133"/>
      <c r="F12" s="133"/>
    </row>
    <row r="13" spans="1:6" s="121" customFormat="1" ht="43.2" x14ac:dyDescent="0.3">
      <c r="A13" s="128">
        <v>6</v>
      </c>
      <c r="B13" s="129" t="s">
        <v>562</v>
      </c>
      <c r="C13" s="139" t="s">
        <v>1138</v>
      </c>
      <c r="D13" s="129" t="s">
        <v>563</v>
      </c>
      <c r="E13" s="130"/>
      <c r="F13" s="130">
        <f>'Form Sc'!I76</f>
        <v>0</v>
      </c>
    </row>
    <row r="14" spans="1:6" s="121" customFormat="1" x14ac:dyDescent="0.3">
      <c r="A14" s="128">
        <v>7</v>
      </c>
      <c r="B14" s="129" t="s">
        <v>564</v>
      </c>
      <c r="C14" s="139" t="s">
        <v>1139</v>
      </c>
      <c r="D14" s="129" t="s">
        <v>563</v>
      </c>
      <c r="E14" s="130"/>
      <c r="F14" s="130">
        <f>'Form Sc'!I77</f>
        <v>0</v>
      </c>
    </row>
    <row r="15" spans="1:6" s="121" customFormat="1" ht="28.8" x14ac:dyDescent="0.3">
      <c r="A15" s="128">
        <v>8</v>
      </c>
      <c r="B15" s="129" t="s">
        <v>297</v>
      </c>
      <c r="C15" s="129" t="s">
        <v>1140</v>
      </c>
      <c r="D15" s="129" t="s">
        <v>1059</v>
      </c>
      <c r="E15" s="130">
        <f>Summary!E41</f>
        <v>0</v>
      </c>
      <c r="F15" s="130">
        <f>Summary!F41</f>
        <v>0</v>
      </c>
    </row>
    <row r="16" spans="1:6" s="121" customFormat="1" ht="28.8" x14ac:dyDescent="0.3">
      <c r="A16" s="128">
        <v>9</v>
      </c>
      <c r="B16" s="535" t="s">
        <v>565</v>
      </c>
      <c r="C16" s="139" t="s">
        <v>1143</v>
      </c>
      <c r="D16" s="129" t="s">
        <v>1059</v>
      </c>
      <c r="E16" s="609">
        <f>'Form Sc'!H82</f>
        <v>0</v>
      </c>
      <c r="F16" s="130"/>
    </row>
    <row r="17" spans="1:6" s="121" customFormat="1" ht="28.8" x14ac:dyDescent="0.3">
      <c r="A17" s="128">
        <v>10</v>
      </c>
      <c r="B17" s="535" t="s">
        <v>567</v>
      </c>
      <c r="C17" s="139" t="s">
        <v>1144</v>
      </c>
      <c r="D17" s="129" t="s">
        <v>1049</v>
      </c>
      <c r="E17" s="130">
        <f>'Form Sc'!H83</f>
        <v>0</v>
      </c>
      <c r="F17" s="130"/>
    </row>
    <row r="18" spans="1:6" s="121" customFormat="1" x14ac:dyDescent="0.3">
      <c r="A18" s="134"/>
      <c r="B18" s="135"/>
      <c r="C18" s="135"/>
      <c r="D18" s="135"/>
      <c r="E18" s="136"/>
      <c r="F18" s="136"/>
    </row>
    <row r="19" spans="1:6" s="121" customFormat="1" ht="28.8" x14ac:dyDescent="0.3">
      <c r="A19" s="137">
        <v>11</v>
      </c>
      <c r="B19" s="138" t="s">
        <v>568</v>
      </c>
      <c r="C19" s="139" t="s">
        <v>1078</v>
      </c>
      <c r="D19" s="139" t="s">
        <v>137</v>
      </c>
      <c r="E19" s="140"/>
      <c r="F19" s="144">
        <f>('Form Sc'!I757*F5/10)+'Form Sc'!I758</f>
        <v>0</v>
      </c>
    </row>
    <row r="20" spans="1:6" s="121" customFormat="1" ht="28.8" x14ac:dyDescent="0.3">
      <c r="A20" s="137">
        <v>12</v>
      </c>
      <c r="B20" s="141" t="s">
        <v>569</v>
      </c>
      <c r="C20" s="139" t="s">
        <v>1079</v>
      </c>
      <c r="D20" s="139" t="s">
        <v>137</v>
      </c>
      <c r="E20" s="140"/>
      <c r="F20" s="144">
        <f>'Form Sc'!H761*E6/10^3</f>
        <v>0</v>
      </c>
    </row>
    <row r="21" spans="1:6" s="121" customFormat="1" ht="28.8" x14ac:dyDescent="0.3">
      <c r="A21" s="137">
        <v>13</v>
      </c>
      <c r="B21" s="141" t="s">
        <v>570</v>
      </c>
      <c r="C21" s="139" t="s">
        <v>1080</v>
      </c>
      <c r="D21" s="139" t="s">
        <v>137</v>
      </c>
      <c r="E21" s="140"/>
      <c r="F21" s="144">
        <f>'Form Sc'!H762*E7/10^3</f>
        <v>0</v>
      </c>
    </row>
    <row r="22" spans="1:6" s="121" customFormat="1" ht="28.8" x14ac:dyDescent="0.3">
      <c r="A22" s="137">
        <v>14</v>
      </c>
      <c r="B22" s="138" t="s">
        <v>571</v>
      </c>
      <c r="C22" s="139" t="s">
        <v>1081</v>
      </c>
      <c r="D22" s="139" t="s">
        <v>137</v>
      </c>
      <c r="E22" s="140"/>
      <c r="F22" s="144">
        <f>'Form Sc'!H763*E8/10^3</f>
        <v>0</v>
      </c>
    </row>
    <row r="23" spans="1:6" s="121" customFormat="1" ht="43.2" x14ac:dyDescent="0.3">
      <c r="A23" s="137">
        <v>15</v>
      </c>
      <c r="B23" s="138" t="s">
        <v>572</v>
      </c>
      <c r="C23" s="139" t="s">
        <v>1082</v>
      </c>
      <c r="D23" s="142" t="s">
        <v>137</v>
      </c>
      <c r="E23" s="143"/>
      <c r="F23" s="144">
        <f>('Form Sc'!I765*F5/10)+'Form Sc'!I766</f>
        <v>0</v>
      </c>
    </row>
    <row r="24" spans="1:6" s="121" customFormat="1" ht="43.2" x14ac:dyDescent="0.3">
      <c r="A24" s="137">
        <v>16</v>
      </c>
      <c r="B24" s="141" t="s">
        <v>573</v>
      </c>
      <c r="C24" s="139" t="s">
        <v>1083</v>
      </c>
      <c r="D24" s="139" t="s">
        <v>137</v>
      </c>
      <c r="E24" s="140"/>
      <c r="F24" s="144">
        <f>('Form Sc'!I768*F5/10)+'Form Sc'!I769</f>
        <v>0</v>
      </c>
    </row>
    <row r="25" spans="1:6" s="121" customFormat="1" ht="57.6" x14ac:dyDescent="0.3">
      <c r="A25" s="137">
        <v>17</v>
      </c>
      <c r="B25" s="141" t="s">
        <v>574</v>
      </c>
      <c r="C25" s="139" t="s">
        <v>1084</v>
      </c>
      <c r="D25" s="139" t="s">
        <v>137</v>
      </c>
      <c r="E25" s="140"/>
      <c r="F25" s="144">
        <f>('Form Sc'!I773*F5/10)+'Form Sc'!I774</f>
        <v>0</v>
      </c>
    </row>
    <row r="26" spans="1:6" s="121" customFormat="1" ht="28.8" x14ac:dyDescent="0.3">
      <c r="A26" s="137">
        <v>18</v>
      </c>
      <c r="B26" s="141" t="s">
        <v>575</v>
      </c>
      <c r="C26" s="139" t="s">
        <v>1199</v>
      </c>
      <c r="D26" s="139" t="s">
        <v>137</v>
      </c>
      <c r="E26" s="140"/>
      <c r="F26" s="144">
        <f>('Form Sc'!I779*F5/10)+'Form Sc'!I780</f>
        <v>0</v>
      </c>
    </row>
    <row r="27" spans="1:6" s="121" customFormat="1" ht="28.8" x14ac:dyDescent="0.3">
      <c r="A27" s="137">
        <v>19</v>
      </c>
      <c r="B27" s="141" t="s">
        <v>1076</v>
      </c>
      <c r="C27" s="139" t="s">
        <v>1201</v>
      </c>
      <c r="D27" s="139" t="s">
        <v>137</v>
      </c>
      <c r="E27" s="140"/>
      <c r="F27" s="144">
        <f>'Form Sc'!I775*F11/10</f>
        <v>0</v>
      </c>
    </row>
    <row r="28" spans="1:6" s="121" customFormat="1" ht="28.8" x14ac:dyDescent="0.3">
      <c r="A28" s="137">
        <v>20</v>
      </c>
      <c r="B28" s="141" t="s">
        <v>1142</v>
      </c>
      <c r="C28" s="139" t="s">
        <v>1200</v>
      </c>
      <c r="D28" s="139" t="s">
        <v>137</v>
      </c>
      <c r="E28" s="140"/>
      <c r="F28" s="144">
        <f>'Form Sc'!I776*F10/1000</f>
        <v>0</v>
      </c>
    </row>
    <row r="29" spans="1:6" s="121" customFormat="1" ht="28.8" x14ac:dyDescent="0.3">
      <c r="A29" s="145">
        <v>21</v>
      </c>
      <c r="B29" s="146" t="s">
        <v>136</v>
      </c>
      <c r="C29" s="146" t="s">
        <v>1146</v>
      </c>
      <c r="D29" s="146" t="s">
        <v>517</v>
      </c>
      <c r="E29" s="147"/>
      <c r="F29" s="167">
        <f>IF(AND(E3="yes",F3="yes"),SUM(F19:F26)-F28,0)</f>
        <v>0</v>
      </c>
    </row>
    <row r="30" spans="1:6" s="121" customFormat="1" ht="14.4" customHeight="1" x14ac:dyDescent="0.3">
      <c r="A30" s="1174" t="s">
        <v>576</v>
      </c>
      <c r="B30" s="1175"/>
      <c r="C30" s="1175"/>
      <c r="D30" s="1175"/>
      <c r="E30" s="1175"/>
      <c r="F30" s="1176"/>
    </row>
    <row r="31" spans="1:6" s="121" customFormat="1" ht="43.2" x14ac:dyDescent="0.3">
      <c r="A31" s="137">
        <v>22</v>
      </c>
      <c r="B31" s="129" t="s">
        <v>577</v>
      </c>
      <c r="C31" s="991" t="s">
        <v>1795</v>
      </c>
      <c r="D31" s="992" t="s">
        <v>1222</v>
      </c>
      <c r="E31" s="144">
        <f>E16</f>
        <v>0</v>
      </c>
      <c r="F31" s="140"/>
    </row>
    <row r="32" spans="1:6" s="121" customFormat="1" x14ac:dyDescent="0.3">
      <c r="A32" s="137">
        <v>23</v>
      </c>
      <c r="B32" s="129" t="s">
        <v>577</v>
      </c>
      <c r="C32" s="993" t="s">
        <v>1798</v>
      </c>
      <c r="D32" s="992" t="s">
        <v>137</v>
      </c>
      <c r="E32" s="168">
        <f>E31*E17*10</f>
        <v>0</v>
      </c>
      <c r="F32" s="140"/>
    </row>
    <row r="33" spans="1:6" s="121" customFormat="1" ht="43.2" x14ac:dyDescent="0.3">
      <c r="A33" s="137">
        <v>24</v>
      </c>
      <c r="B33" s="129" t="s">
        <v>578</v>
      </c>
      <c r="C33" s="993" t="s">
        <v>579</v>
      </c>
      <c r="D33" s="992" t="s">
        <v>1222</v>
      </c>
      <c r="E33" s="148"/>
      <c r="F33" s="144">
        <f>E15-F15</f>
        <v>0</v>
      </c>
    </row>
    <row r="34" spans="1:6" s="121" customFormat="1" x14ac:dyDescent="0.3">
      <c r="A34" s="137">
        <v>25</v>
      </c>
      <c r="B34" s="129" t="s">
        <v>578</v>
      </c>
      <c r="C34" s="993" t="s">
        <v>1799</v>
      </c>
      <c r="D34" s="992" t="s">
        <v>137</v>
      </c>
      <c r="E34" s="148"/>
      <c r="F34" s="149">
        <f>F33*E17*10</f>
        <v>0</v>
      </c>
    </row>
    <row r="35" spans="1:6" s="121" customFormat="1" ht="43.2" x14ac:dyDescent="0.3">
      <c r="A35" s="137">
        <v>26</v>
      </c>
      <c r="B35" s="129" t="s">
        <v>580</v>
      </c>
      <c r="C35" s="993" t="s">
        <v>1796</v>
      </c>
      <c r="D35" s="992" t="s">
        <v>1222</v>
      </c>
      <c r="E35" s="148"/>
      <c r="F35" s="144">
        <f>F33-E31</f>
        <v>0</v>
      </c>
    </row>
    <row r="36" spans="1:6" s="121" customFormat="1" x14ac:dyDescent="0.3">
      <c r="A36" s="137">
        <v>27</v>
      </c>
      <c r="B36" s="129" t="s">
        <v>580</v>
      </c>
      <c r="C36" s="993" t="s">
        <v>1797</v>
      </c>
      <c r="D36" s="992" t="s">
        <v>137</v>
      </c>
      <c r="E36" s="148"/>
      <c r="F36" s="149">
        <f>F34-E32</f>
        <v>0</v>
      </c>
    </row>
    <row r="37" spans="1:6" s="121" customFormat="1" ht="57.6" x14ac:dyDescent="0.3">
      <c r="A37" s="137">
        <v>28</v>
      </c>
      <c r="B37" s="129" t="s">
        <v>581</v>
      </c>
      <c r="C37" s="142" t="s">
        <v>1145</v>
      </c>
      <c r="D37" s="139" t="s">
        <v>137</v>
      </c>
      <c r="E37" s="148"/>
      <c r="F37" s="149">
        <f>IF(F9=0,(F13+F14)*1000*2717/10^6,(F13+F14)*1000*F9/10^6)</f>
        <v>0</v>
      </c>
    </row>
    <row r="38" spans="1:6" s="150" customFormat="1" ht="43.2" x14ac:dyDescent="0.3">
      <c r="A38" s="169">
        <v>29</v>
      </c>
      <c r="B38" s="170" t="s">
        <v>582</v>
      </c>
      <c r="C38" s="171" t="s">
        <v>583</v>
      </c>
      <c r="D38" s="172" t="s">
        <v>137</v>
      </c>
      <c r="E38" s="173"/>
      <c r="F38" s="174">
        <f>IF(F35&lt;=0,0,IF(F37&gt;F36,F36,F37))</f>
        <v>0</v>
      </c>
    </row>
  </sheetData>
  <sheetProtection algorithmName="SHA-512" hashValue="z/qlB4Wdt/x5hYbdEACAla+w3IAMJGjtzD6K3h/gG767SGJMJZKXID3TF92x4Ufd5FKm1F7+GeTWhYNZRfLPRA==" saltValue="WknAYND8TuyrCdRGI2wmCg==" spinCount="100000" sheet="1" objects="1" scenarios="1"/>
  <mergeCells count="5">
    <mergeCell ref="A1:F1"/>
    <mergeCell ref="A2:B2"/>
    <mergeCell ref="C2:F2"/>
    <mergeCell ref="A3:B3"/>
    <mergeCell ref="A30:F30"/>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31"/>
  <sheetViews>
    <sheetView zoomScaleNormal="100" workbookViewId="0">
      <selection activeCell="A27" sqref="A27:A31"/>
    </sheetView>
  </sheetViews>
  <sheetFormatPr defaultColWidth="0" defaultRowHeight="0" customHeight="1" zeroHeight="1" x14ac:dyDescent="0.3"/>
  <cols>
    <col min="1" max="1" width="7.33203125" style="3" customWidth="1"/>
    <col min="2" max="2" width="39.44140625" style="4" customWidth="1"/>
    <col min="3" max="3" width="13.88671875" style="2" customWidth="1"/>
    <col min="4" max="4" width="17.44140625" style="5" customWidth="1"/>
    <col min="5" max="5" width="14.5546875" style="2" customWidth="1"/>
    <col min="6" max="6" width="17.44140625" style="2" customWidth="1"/>
    <col min="7" max="7" width="14.5546875" style="2" customWidth="1"/>
    <col min="8" max="16384" width="0" style="2" hidden="1"/>
  </cols>
  <sheetData>
    <row r="1" spans="1:7" s="335" customFormat="1" ht="30" customHeight="1" x14ac:dyDescent="0.3">
      <c r="A1" s="1029" t="s">
        <v>949</v>
      </c>
      <c r="B1" s="1029"/>
      <c r="C1" s="1029"/>
      <c r="D1" s="1029"/>
      <c r="E1" s="1029"/>
      <c r="F1" s="1029"/>
      <c r="G1" s="1029"/>
    </row>
    <row r="2" spans="1:7" ht="30" customHeight="1" x14ac:dyDescent="0.3">
      <c r="A2" s="1040" t="s">
        <v>1030</v>
      </c>
      <c r="B2" s="1041"/>
      <c r="C2" s="1041" t="s">
        <v>1010</v>
      </c>
      <c r="D2" s="1041"/>
      <c r="E2" s="1041"/>
      <c r="F2" s="1041"/>
      <c r="G2" s="1042"/>
    </row>
    <row r="3" spans="1:7" ht="16.5" customHeight="1" x14ac:dyDescent="0.3">
      <c r="A3" s="878">
        <v>1</v>
      </c>
      <c r="B3" s="83" t="s">
        <v>92</v>
      </c>
      <c r="C3" s="1030"/>
      <c r="D3" s="1031"/>
      <c r="E3" s="1031"/>
      <c r="F3" s="1031"/>
      <c r="G3" s="1031"/>
    </row>
    <row r="4" spans="1:7" ht="16.8" x14ac:dyDescent="0.3">
      <c r="A4" s="878">
        <v>2</v>
      </c>
      <c r="B4" s="336" t="s">
        <v>1221</v>
      </c>
      <c r="C4" s="1032"/>
      <c r="D4" s="1033"/>
      <c r="E4" s="1033"/>
      <c r="F4" s="1033"/>
      <c r="G4" s="1034"/>
    </row>
    <row r="5" spans="1:7" ht="16.8" x14ac:dyDescent="0.3">
      <c r="A5" s="878"/>
      <c r="B5" s="264" t="s">
        <v>1676</v>
      </c>
      <c r="C5" s="1038"/>
      <c r="D5" s="1038"/>
      <c r="E5" s="1038"/>
      <c r="F5" s="1038"/>
      <c r="G5" s="1038"/>
    </row>
    <row r="6" spans="1:7" ht="16.8" x14ac:dyDescent="0.3">
      <c r="A6" s="878">
        <v>3</v>
      </c>
      <c r="B6" s="336" t="s">
        <v>1220</v>
      </c>
      <c r="C6" s="870" t="s">
        <v>1178</v>
      </c>
      <c r="D6" s="61" t="s">
        <v>1220</v>
      </c>
      <c r="E6" s="1039" t="str">
        <f>C6</f>
        <v>CPP</v>
      </c>
      <c r="F6" s="1039"/>
      <c r="G6" s="1039"/>
    </row>
    <row r="7" spans="1:7" ht="16.8" x14ac:dyDescent="0.3">
      <c r="A7" s="878">
        <v>4</v>
      </c>
      <c r="B7" s="1036" t="s">
        <v>93</v>
      </c>
      <c r="C7" s="1037"/>
      <c r="D7" s="1037"/>
      <c r="E7" s="1037"/>
      <c r="F7" s="1037"/>
      <c r="G7" s="1037"/>
    </row>
    <row r="8" spans="1:7" ht="16.8" x14ac:dyDescent="0.3">
      <c r="A8" s="1024" t="s">
        <v>83</v>
      </c>
      <c r="B8" s="876" t="s">
        <v>94</v>
      </c>
      <c r="C8" s="1013"/>
      <c r="D8" s="1014"/>
      <c r="E8" s="1014"/>
      <c r="F8" s="1014"/>
      <c r="G8" s="1017"/>
    </row>
    <row r="9" spans="1:7" ht="16.8" x14ac:dyDescent="0.3">
      <c r="A9" s="1024"/>
      <c r="B9" s="876" t="s">
        <v>95</v>
      </c>
      <c r="C9" s="1013"/>
      <c r="D9" s="1014"/>
      <c r="E9" s="1014"/>
      <c r="F9" s="1014"/>
      <c r="G9" s="1014"/>
    </row>
    <row r="10" spans="1:7" ht="16.8" x14ac:dyDescent="0.3">
      <c r="A10" s="1024"/>
      <c r="B10" s="876" t="s">
        <v>96</v>
      </c>
      <c r="C10" s="1013"/>
      <c r="D10" s="1014"/>
      <c r="E10" s="1014"/>
      <c r="F10" s="1014"/>
      <c r="G10" s="1017"/>
    </row>
    <row r="11" spans="1:7" ht="16.8" x14ac:dyDescent="0.3">
      <c r="A11" s="1024"/>
      <c r="B11" s="876" t="s">
        <v>97</v>
      </c>
      <c r="C11" s="1013"/>
      <c r="D11" s="1014"/>
      <c r="E11" s="1014"/>
      <c r="F11" s="876" t="s">
        <v>98</v>
      </c>
      <c r="G11" s="14"/>
    </row>
    <row r="12" spans="1:7" ht="16.8" x14ac:dyDescent="0.3">
      <c r="A12" s="1024"/>
      <c r="B12" s="876" t="s">
        <v>99</v>
      </c>
      <c r="C12" s="1013"/>
      <c r="D12" s="1017"/>
      <c r="E12" s="876" t="s">
        <v>114</v>
      </c>
      <c r="F12" s="1035"/>
      <c r="G12" s="1027"/>
    </row>
    <row r="13" spans="1:7" s="60" customFormat="1" ht="16.5" customHeight="1" x14ac:dyDescent="0.3">
      <c r="A13" s="1024" t="s">
        <v>85</v>
      </c>
      <c r="B13" s="879" t="s">
        <v>111</v>
      </c>
      <c r="C13" s="1014"/>
      <c r="D13" s="1014"/>
      <c r="E13" s="1014"/>
      <c r="F13" s="1014"/>
      <c r="G13" s="1014"/>
    </row>
    <row r="14" spans="1:7" ht="16.8" x14ac:dyDescent="0.3">
      <c r="A14" s="1024"/>
      <c r="B14" s="880" t="s">
        <v>112</v>
      </c>
      <c r="C14" s="1014"/>
      <c r="D14" s="1014"/>
      <c r="E14" s="1014"/>
      <c r="F14" s="1014"/>
      <c r="G14" s="1014"/>
    </row>
    <row r="15" spans="1:7" ht="16.8" x14ac:dyDescent="0.3">
      <c r="A15" s="1024"/>
      <c r="B15" s="880" t="s">
        <v>113</v>
      </c>
      <c r="C15" s="1013"/>
      <c r="D15" s="1017"/>
      <c r="E15" s="876" t="s">
        <v>114</v>
      </c>
      <c r="F15" s="1028"/>
      <c r="G15" s="1027"/>
    </row>
    <row r="16" spans="1:7" ht="16.8" x14ac:dyDescent="0.3">
      <c r="A16" s="1024"/>
      <c r="B16" s="876" t="s">
        <v>115</v>
      </c>
      <c r="C16" s="881"/>
      <c r="D16" s="876" t="s">
        <v>116</v>
      </c>
      <c r="E16" s="1025"/>
      <c r="F16" s="1026"/>
      <c r="G16" s="1027"/>
    </row>
    <row r="17" spans="1:7" ht="16.8" x14ac:dyDescent="0.3">
      <c r="A17" s="878">
        <v>5</v>
      </c>
      <c r="B17" s="1012" t="s">
        <v>103</v>
      </c>
      <c r="C17" s="1012"/>
      <c r="D17" s="1012"/>
      <c r="E17" s="1012"/>
      <c r="F17" s="1012"/>
      <c r="G17" s="1012"/>
    </row>
    <row r="18" spans="1:7" s="882" customFormat="1" ht="16.8" x14ac:dyDescent="0.3">
      <c r="A18" s="1020"/>
      <c r="B18" s="876" t="s">
        <v>104</v>
      </c>
      <c r="C18" s="1013"/>
      <c r="D18" s="1014"/>
      <c r="E18" s="1014"/>
      <c r="F18" s="1014"/>
      <c r="G18" s="1017"/>
    </row>
    <row r="19" spans="1:7" s="882" customFormat="1" ht="16.8" x14ac:dyDescent="0.3">
      <c r="A19" s="1020"/>
      <c r="B19" s="876" t="s">
        <v>101</v>
      </c>
      <c r="C19" s="1013"/>
      <c r="D19" s="1014"/>
      <c r="E19" s="1014"/>
      <c r="F19" s="1014"/>
      <c r="G19" s="1017"/>
    </row>
    <row r="20" spans="1:7" s="882" customFormat="1" ht="16.8" x14ac:dyDescent="0.3">
      <c r="A20" s="1020"/>
      <c r="B20" s="876" t="s">
        <v>105</v>
      </c>
      <c r="C20" s="1013"/>
      <c r="D20" s="1014"/>
      <c r="E20" s="1014"/>
      <c r="F20" s="1014"/>
      <c r="G20" s="1017"/>
    </row>
    <row r="21" spans="1:7" s="882" customFormat="1" ht="16.8" x14ac:dyDescent="0.3">
      <c r="A21" s="1020"/>
      <c r="B21" s="876" t="s">
        <v>94</v>
      </c>
      <c r="C21" s="1013"/>
      <c r="D21" s="1014"/>
      <c r="E21" s="1014"/>
      <c r="F21" s="1014"/>
      <c r="G21" s="1014"/>
    </row>
    <row r="22" spans="1:7" s="1017" customFormat="1" ht="16.5" customHeight="1" x14ac:dyDescent="0.3">
      <c r="A22" s="1020"/>
      <c r="B22" s="876" t="s">
        <v>95</v>
      </c>
      <c r="C22" s="1015"/>
      <c r="D22" s="1016"/>
      <c r="E22" s="1016"/>
      <c r="F22" s="1016"/>
      <c r="G22" s="1016"/>
    </row>
    <row r="23" spans="1:7" s="1017" customFormat="1" ht="16.5" customHeight="1" x14ac:dyDescent="0.3">
      <c r="A23" s="1020"/>
      <c r="B23" s="876" t="s">
        <v>96</v>
      </c>
      <c r="C23" s="1018"/>
      <c r="D23" s="1019"/>
      <c r="E23" s="1019"/>
      <c r="F23" s="1019"/>
      <c r="G23" s="1019"/>
    </row>
    <row r="24" spans="1:7" ht="16.8" x14ac:dyDescent="0.3">
      <c r="A24" s="1020"/>
      <c r="B24" s="876" t="s">
        <v>97</v>
      </c>
      <c r="C24" s="1013"/>
      <c r="D24" s="1014"/>
      <c r="E24" s="1017"/>
      <c r="F24" s="876" t="s">
        <v>98</v>
      </c>
      <c r="G24" s="883"/>
    </row>
    <row r="25" spans="1:7" ht="16.8" x14ac:dyDescent="0.3">
      <c r="A25" s="1020"/>
      <c r="B25" s="876" t="s">
        <v>99</v>
      </c>
      <c r="C25" s="1013"/>
      <c r="D25" s="1014"/>
      <c r="E25" s="1017"/>
      <c r="F25" s="876" t="s">
        <v>100</v>
      </c>
      <c r="G25" s="883"/>
    </row>
    <row r="26" spans="1:7" ht="16.8" x14ac:dyDescent="0.3">
      <c r="A26" s="878">
        <v>6</v>
      </c>
      <c r="B26" s="1012" t="s">
        <v>106</v>
      </c>
      <c r="C26" s="1012"/>
      <c r="D26" s="1012"/>
      <c r="E26" s="1012"/>
      <c r="F26" s="1012"/>
      <c r="G26" s="1012"/>
    </row>
    <row r="27" spans="1:7" s="1017" customFormat="1" ht="16.5" customHeight="1" x14ac:dyDescent="0.3">
      <c r="A27" s="1020"/>
      <c r="B27" s="876" t="s">
        <v>107</v>
      </c>
      <c r="C27" s="1015"/>
      <c r="D27" s="1016"/>
      <c r="E27" s="1016"/>
      <c r="F27" s="1016"/>
      <c r="G27" s="1016"/>
    </row>
    <row r="28" spans="1:7" ht="16.8" x14ac:dyDescent="0.3">
      <c r="A28" s="1020"/>
      <c r="B28" s="876" t="s">
        <v>101</v>
      </c>
      <c r="C28" s="1013"/>
      <c r="D28" s="1014"/>
      <c r="E28" s="1017"/>
      <c r="F28" s="876" t="s">
        <v>108</v>
      </c>
      <c r="G28" s="419"/>
    </row>
    <row r="29" spans="1:7" ht="23.4" customHeight="1" x14ac:dyDescent="0.3">
      <c r="A29" s="1020"/>
      <c r="B29" s="876" t="s">
        <v>109</v>
      </c>
      <c r="C29" s="1013"/>
      <c r="D29" s="1014"/>
      <c r="E29" s="1014"/>
      <c r="F29" s="1014"/>
      <c r="G29" s="1017"/>
    </row>
    <row r="30" spans="1:7" ht="16.8" x14ac:dyDescent="0.3">
      <c r="A30" s="1020"/>
      <c r="B30" s="876" t="s">
        <v>99</v>
      </c>
      <c r="C30" s="1013"/>
      <c r="D30" s="1014"/>
      <c r="E30" s="1017"/>
      <c r="F30" s="876" t="s">
        <v>100</v>
      </c>
      <c r="G30" s="14"/>
    </row>
    <row r="31" spans="1:7" ht="17.399999999999999" thickBot="1" x14ac:dyDescent="0.35">
      <c r="A31" s="1021"/>
      <c r="B31" s="877" t="s">
        <v>102</v>
      </c>
      <c r="C31" s="1022"/>
      <c r="D31" s="1022"/>
      <c r="E31" s="877" t="s">
        <v>110</v>
      </c>
      <c r="F31" s="1023"/>
      <c r="G31" s="1022"/>
    </row>
  </sheetData>
  <sheetProtection password="DCBB" sheet="1" objects="1" scenarios="1"/>
  <mergeCells count="39">
    <mergeCell ref="A1:G1"/>
    <mergeCell ref="C3:G3"/>
    <mergeCell ref="C4:G4"/>
    <mergeCell ref="F12:G12"/>
    <mergeCell ref="A8:A12"/>
    <mergeCell ref="B7:G7"/>
    <mergeCell ref="C8:G8"/>
    <mergeCell ref="C9:G9"/>
    <mergeCell ref="C10:G10"/>
    <mergeCell ref="C11:E11"/>
    <mergeCell ref="C12:D12"/>
    <mergeCell ref="C5:G5"/>
    <mergeCell ref="E6:G6"/>
    <mergeCell ref="A2:B2"/>
    <mergeCell ref="C2:G2"/>
    <mergeCell ref="A18:A25"/>
    <mergeCell ref="C25:E25"/>
    <mergeCell ref="A13:A16"/>
    <mergeCell ref="E16:G16"/>
    <mergeCell ref="C13:G13"/>
    <mergeCell ref="C15:D15"/>
    <mergeCell ref="F15:G15"/>
    <mergeCell ref="B17:G17"/>
    <mergeCell ref="C18:G18"/>
    <mergeCell ref="C14:G14"/>
    <mergeCell ref="A27:A31"/>
    <mergeCell ref="C31:D31"/>
    <mergeCell ref="F31:G31"/>
    <mergeCell ref="C27:XFD27"/>
    <mergeCell ref="C28:E28"/>
    <mergeCell ref="C29:G29"/>
    <mergeCell ref="C30:E30"/>
    <mergeCell ref="B26:G26"/>
    <mergeCell ref="C21:G21"/>
    <mergeCell ref="C22:XFD22"/>
    <mergeCell ref="C23:XFD23"/>
    <mergeCell ref="C19:G19"/>
    <mergeCell ref="C20:G20"/>
    <mergeCell ref="C24:E24"/>
  </mergeCells>
  <dataValidations count="1">
    <dataValidation type="list" allowBlank="1" showInputMessage="1" showErrorMessage="1" sqref="C6" xr:uid="{00000000-0002-0000-0100-000000000000}">
      <formula1>"CPP, Non-CPP"</formula1>
    </dataValidation>
  </dataValidations>
  <pageMargins left="0.7" right="0.7" top="0.75" bottom="0.75" header="0.3" footer="0.3"/>
  <pageSetup scale="8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81"/>
  <sheetViews>
    <sheetView topLeftCell="A59" zoomScale="86" zoomScaleNormal="86" workbookViewId="0">
      <selection sqref="A1:E82"/>
    </sheetView>
  </sheetViews>
  <sheetFormatPr defaultColWidth="8.88671875" defaultRowHeight="13.8" x14ac:dyDescent="0.25"/>
  <cols>
    <col min="1" max="1" width="7.5546875" style="257" customWidth="1"/>
    <col min="2" max="2" width="46.44140625" style="257" customWidth="1"/>
    <col min="3" max="3" width="22.109375" style="257" customWidth="1"/>
    <col min="4" max="4" width="18.44140625" style="257" customWidth="1"/>
    <col min="5" max="5" width="23" style="259" customWidth="1"/>
    <col min="6" max="6" width="11" style="257" bestFit="1" customWidth="1"/>
    <col min="7" max="16384" width="8.88671875" style="257"/>
  </cols>
  <sheetData>
    <row r="1" spans="1:5" ht="16.5" customHeight="1" x14ac:dyDescent="0.25">
      <c r="A1" s="1070" t="s">
        <v>955</v>
      </c>
      <c r="B1" s="1070"/>
      <c r="C1" s="1070"/>
      <c r="D1" s="1070"/>
      <c r="E1" s="1070"/>
    </row>
    <row r="2" spans="1:5" ht="31.5" customHeight="1" x14ac:dyDescent="0.25">
      <c r="A2" s="1070" t="s">
        <v>956</v>
      </c>
      <c r="B2" s="1070"/>
      <c r="C2" s="1070"/>
      <c r="D2" s="1070"/>
      <c r="E2" s="1070"/>
    </row>
    <row r="3" spans="1:5" ht="16.5" customHeight="1" x14ac:dyDescent="0.25">
      <c r="A3" s="1070" t="s">
        <v>957</v>
      </c>
      <c r="B3" s="1070"/>
      <c r="C3" s="1070"/>
      <c r="D3" s="1070"/>
      <c r="E3" s="1070"/>
    </row>
    <row r="4" spans="1:5" ht="15" x14ac:dyDescent="0.25">
      <c r="A4" s="644" t="s">
        <v>958</v>
      </c>
      <c r="B4" s="645" t="s">
        <v>959</v>
      </c>
      <c r="C4" s="1071" t="s">
        <v>124</v>
      </c>
      <c r="D4" s="1072"/>
      <c r="E4" s="1073"/>
    </row>
    <row r="5" spans="1:5" x14ac:dyDescent="0.25">
      <c r="A5" s="646">
        <v>1</v>
      </c>
      <c r="B5" s="647" t="s">
        <v>92</v>
      </c>
      <c r="C5" s="1074">
        <f>'General Information'!C3:G3</f>
        <v>0</v>
      </c>
      <c r="D5" s="1075"/>
      <c r="E5" s="1076"/>
    </row>
    <row r="6" spans="1:5" x14ac:dyDescent="0.25">
      <c r="A6" s="646" t="s">
        <v>1677</v>
      </c>
      <c r="B6" s="647" t="s">
        <v>1679</v>
      </c>
      <c r="C6" s="1074">
        <f>'General Information'!C4:G4</f>
        <v>0</v>
      </c>
      <c r="D6" s="1075"/>
      <c r="E6" s="1076"/>
    </row>
    <row r="7" spans="1:5" x14ac:dyDescent="0.25">
      <c r="A7" s="646" t="s">
        <v>1678</v>
      </c>
      <c r="B7" s="647" t="s">
        <v>1680</v>
      </c>
      <c r="C7" s="1074">
        <f>'General Information'!C5</f>
        <v>0</v>
      </c>
      <c r="D7" s="1075"/>
      <c r="E7" s="1076"/>
    </row>
    <row r="8" spans="1:5" x14ac:dyDescent="0.25">
      <c r="A8" s="1044">
        <v>3</v>
      </c>
      <c r="B8" s="1048" t="s">
        <v>1045</v>
      </c>
      <c r="C8" s="1052" t="s">
        <v>960</v>
      </c>
      <c r="D8" s="1054"/>
      <c r="E8" s="646" t="s">
        <v>961</v>
      </c>
    </row>
    <row r="9" spans="1:5" x14ac:dyDescent="0.25">
      <c r="A9" s="1044"/>
      <c r="B9" s="1048"/>
      <c r="C9" s="1052" t="str">
        <f>'General Information'!C2</f>
        <v>Chlor-Alkali</v>
      </c>
      <c r="D9" s="1054"/>
      <c r="E9" s="646"/>
    </row>
    <row r="10" spans="1:5" ht="41.4" x14ac:dyDescent="0.25">
      <c r="A10" s="646" t="s">
        <v>962</v>
      </c>
      <c r="B10" s="647" t="s">
        <v>1687</v>
      </c>
      <c r="C10" s="1052" t="str">
        <f>'General Information'!C13&amp;","&amp;'General Information'!C14&amp;","&amp;'General Information'!C8&amp;","&amp;'General Information'!C9&amp;","&amp;'General Information'!C10&amp;","&amp;'General Information'!C11&amp;","&amp;'General Information'!G11&amp;","&amp;'General Information'!C15&amp;","&amp;'General Information'!F15&amp;","&amp;'General Information'!C16&amp;","&amp;'General Information'!E16</f>
        <v>,,,,,,,,,,</v>
      </c>
      <c r="D10" s="1053"/>
      <c r="E10" s="1054"/>
    </row>
    <row r="11" spans="1:5" ht="36" customHeight="1" x14ac:dyDescent="0.25">
      <c r="A11" s="646" t="s">
        <v>7</v>
      </c>
      <c r="B11" s="648" t="s">
        <v>963</v>
      </c>
      <c r="C11" s="1052" t="str">
        <f>'General Information'!C18&amp;","&amp;'General Information'!C19&amp;","&amp;'General Information'!C20&amp;","&amp;'General Information'!C21&amp;","&amp;'General Information'!C22&amp;","&amp;'General Information'!C23&amp;","&amp;'General Information'!C24&amp;","&amp;'General Information'!G24&amp;","&amp;'General Information'!C25&amp;","&amp;'General Information'!G25</f>
        <v>,,,,,,,,,</v>
      </c>
      <c r="D11" s="1053"/>
      <c r="E11" s="1054"/>
    </row>
    <row r="12" spans="1:5" ht="50.25" customHeight="1" x14ac:dyDescent="0.25">
      <c r="A12" s="646" t="s">
        <v>9</v>
      </c>
      <c r="B12" s="648" t="s">
        <v>964</v>
      </c>
      <c r="C12" s="1052" t="str">
        <f>'General Information'!C27&amp;","&amp;'General Information'!C28&amp;","&amp;'General Information'!G28&amp;","&amp;'General Information'!C29&amp;","&amp;'General Information'!C30&amp;","&amp;'General Information'!G30&amp;","&amp;'General Information'!C31&amp;","&amp;'General Information'!F31</f>
        <v>,,,,,,,</v>
      </c>
      <c r="D12" s="1053"/>
      <c r="E12" s="1054"/>
    </row>
    <row r="13" spans="1:5" ht="15" x14ac:dyDescent="0.25">
      <c r="A13" s="644" t="s">
        <v>965</v>
      </c>
      <c r="B13" s="1061" t="s">
        <v>966</v>
      </c>
      <c r="C13" s="1062"/>
      <c r="D13" s="1062"/>
      <c r="E13" s="1063"/>
    </row>
    <row r="14" spans="1:5" x14ac:dyDescent="0.25">
      <c r="A14" s="649">
        <v>5</v>
      </c>
      <c r="B14" s="1064" t="s">
        <v>967</v>
      </c>
      <c r="C14" s="1065"/>
      <c r="D14" s="1065"/>
      <c r="E14" s="1066"/>
    </row>
    <row r="15" spans="1:5" x14ac:dyDescent="0.25">
      <c r="A15" s="1055" t="s">
        <v>444</v>
      </c>
      <c r="B15" s="1057" t="s">
        <v>968</v>
      </c>
      <c r="C15" s="649" t="s">
        <v>2</v>
      </c>
      <c r="D15" s="649" t="s">
        <v>970</v>
      </c>
      <c r="E15" s="649" t="s">
        <v>969</v>
      </c>
    </row>
    <row r="16" spans="1:5" x14ac:dyDescent="0.25">
      <c r="A16" s="1056"/>
      <c r="B16" s="1058"/>
      <c r="C16" s="650" t="s">
        <v>1683</v>
      </c>
      <c r="D16" s="650" t="s">
        <v>1684</v>
      </c>
      <c r="E16" s="650" t="s">
        <v>1685</v>
      </c>
    </row>
    <row r="17" spans="1:5" x14ac:dyDescent="0.25">
      <c r="A17" s="651" t="s">
        <v>5</v>
      </c>
      <c r="B17" s="65" t="str">
        <f>'Form Sc'!B8</f>
        <v>Caustic Soda Lye</v>
      </c>
      <c r="C17" s="646" t="s">
        <v>191</v>
      </c>
      <c r="D17" s="646">
        <f>'Form Sc'!H10</f>
        <v>0</v>
      </c>
      <c r="E17" s="646">
        <f>'Form Sc'!I10</f>
        <v>0</v>
      </c>
    </row>
    <row r="18" spans="1:5" x14ac:dyDescent="0.25">
      <c r="A18" s="651" t="s">
        <v>7</v>
      </c>
      <c r="B18" s="65" t="str">
        <f>'Form Sc'!B15</f>
        <v>Liquefied Chlorine</v>
      </c>
      <c r="C18" s="646" t="s">
        <v>191</v>
      </c>
      <c r="D18" s="646">
        <f>'Form Sc'!H17</f>
        <v>0</v>
      </c>
      <c r="E18" s="646">
        <f>'Form Sc'!I17</f>
        <v>0</v>
      </c>
    </row>
    <row r="19" spans="1:5" x14ac:dyDescent="0.25">
      <c r="A19" s="651" t="s">
        <v>9</v>
      </c>
      <c r="B19" s="65" t="str">
        <f>'Form Sc'!B22</f>
        <v>Hydrogen (Bottled &amp; Sold)</v>
      </c>
      <c r="C19" s="646" t="s">
        <v>18</v>
      </c>
      <c r="D19" s="646">
        <f>'Form Sc'!H24</f>
        <v>0</v>
      </c>
      <c r="E19" s="646">
        <f>'Form Sc'!I24</f>
        <v>0</v>
      </c>
    </row>
    <row r="20" spans="1:5" x14ac:dyDescent="0.25">
      <c r="A20" s="651" t="s">
        <v>11</v>
      </c>
      <c r="B20" s="65" t="str">
        <f>'Form Sc'!B29</f>
        <v>Caustic Soda (Flakes)</v>
      </c>
      <c r="C20" s="646" t="s">
        <v>191</v>
      </c>
      <c r="D20" s="646">
        <f>'Form Sc'!H31</f>
        <v>0</v>
      </c>
      <c r="E20" s="646">
        <f>'Form Sc'!I31</f>
        <v>0</v>
      </c>
    </row>
    <row r="21" spans="1:5" ht="27.6" x14ac:dyDescent="0.25">
      <c r="A21" s="651" t="s">
        <v>30</v>
      </c>
      <c r="B21" s="65" t="s">
        <v>971</v>
      </c>
      <c r="C21" s="646" t="s">
        <v>191</v>
      </c>
      <c r="D21" s="646"/>
      <c r="E21" s="646"/>
    </row>
    <row r="22" spans="1:5" x14ac:dyDescent="0.25">
      <c r="A22" s="651" t="s">
        <v>32</v>
      </c>
      <c r="B22" s="65" t="s">
        <v>972</v>
      </c>
      <c r="C22" s="646" t="s">
        <v>191</v>
      </c>
      <c r="D22" s="652">
        <f>Summary!E24</f>
        <v>0</v>
      </c>
      <c r="E22" s="652">
        <f>Summary!F24</f>
        <v>0</v>
      </c>
    </row>
    <row r="23" spans="1:5" ht="15" x14ac:dyDescent="0.25">
      <c r="A23" s="644" t="s">
        <v>346</v>
      </c>
      <c r="B23" s="1067" t="s">
        <v>973</v>
      </c>
      <c r="C23" s="1067"/>
      <c r="D23" s="1067"/>
      <c r="E23" s="1067"/>
    </row>
    <row r="24" spans="1:5" x14ac:dyDescent="0.25">
      <c r="A24" s="1059" t="s">
        <v>444</v>
      </c>
      <c r="B24" s="1057" t="s">
        <v>1686</v>
      </c>
      <c r="C24" s="649" t="s">
        <v>2</v>
      </c>
      <c r="D24" s="649" t="s">
        <v>970</v>
      </c>
      <c r="E24" s="649" t="s">
        <v>969</v>
      </c>
    </row>
    <row r="25" spans="1:5" x14ac:dyDescent="0.25">
      <c r="A25" s="1060"/>
      <c r="B25" s="1058"/>
      <c r="C25" s="650" t="s">
        <v>1683</v>
      </c>
      <c r="D25" s="650" t="s">
        <v>1684</v>
      </c>
      <c r="E25" s="650" t="s">
        <v>1685</v>
      </c>
    </row>
    <row r="26" spans="1:5" x14ac:dyDescent="0.25">
      <c r="A26" s="651" t="s">
        <v>974</v>
      </c>
      <c r="B26" s="647" t="s">
        <v>975</v>
      </c>
      <c r="C26" s="646" t="s">
        <v>976</v>
      </c>
      <c r="D26" s="653">
        <f>'Form Sc'!H84/10</f>
        <v>0</v>
      </c>
      <c r="E26" s="653">
        <f>'Form Sc'!I84/10</f>
        <v>0</v>
      </c>
    </row>
    <row r="27" spans="1:5" x14ac:dyDescent="0.25">
      <c r="A27" s="651" t="s">
        <v>7</v>
      </c>
      <c r="B27" s="647" t="s">
        <v>977</v>
      </c>
      <c r="C27" s="646" t="s">
        <v>976</v>
      </c>
      <c r="D27" s="653">
        <f>'Form Sc'!H440/10</f>
        <v>0</v>
      </c>
      <c r="E27" s="653">
        <f>'Form Sc'!I440/10</f>
        <v>0</v>
      </c>
    </row>
    <row r="28" spans="1:5" x14ac:dyDescent="0.25">
      <c r="A28" s="651" t="s">
        <v>9</v>
      </c>
      <c r="B28" s="647" t="s">
        <v>978</v>
      </c>
      <c r="C28" s="646" t="s">
        <v>976</v>
      </c>
      <c r="D28" s="653">
        <f>('Form Sc'!H441+'Form Sc'!H442)/10</f>
        <v>0</v>
      </c>
      <c r="E28" s="653">
        <f>('Form Sc'!I442+'Form Sc'!I441)/10</f>
        <v>0</v>
      </c>
    </row>
    <row r="29" spans="1:5" x14ac:dyDescent="0.25">
      <c r="A29" s="651" t="s">
        <v>11</v>
      </c>
      <c r="B29" s="647" t="s">
        <v>979</v>
      </c>
      <c r="C29" s="646" t="s">
        <v>976</v>
      </c>
      <c r="D29" s="653">
        <f>'Form Sc'!H445/10</f>
        <v>0</v>
      </c>
      <c r="E29" s="653">
        <f>'Form Sc'!I445/10</f>
        <v>0</v>
      </c>
    </row>
    <row r="30" spans="1:5" x14ac:dyDescent="0.25">
      <c r="A30" s="651" t="s">
        <v>30</v>
      </c>
      <c r="B30" s="647" t="s">
        <v>980</v>
      </c>
      <c r="C30" s="646" t="s">
        <v>291</v>
      </c>
      <c r="D30" s="653">
        <f>'Form Sc'!H547+'Form Sc'!H548+'Form Sc'!H549</f>
        <v>0</v>
      </c>
      <c r="E30" s="653">
        <f>'Form Sc'!I547+'Form Sc'!I548+'Form Sc'!I549</f>
        <v>0</v>
      </c>
    </row>
    <row r="31" spans="1:5" x14ac:dyDescent="0.25">
      <c r="A31" s="646" t="s">
        <v>32</v>
      </c>
      <c r="B31" s="647" t="s">
        <v>981</v>
      </c>
      <c r="C31" s="646" t="s">
        <v>291</v>
      </c>
      <c r="D31" s="653">
        <f>'Form Sc'!H643+'Form Sc'!H644+'Form Sc'!H645+'Form Sc'!H646</f>
        <v>0</v>
      </c>
      <c r="E31" s="653">
        <f>'Form Sc'!I643+'Form Sc'!I644+'Form Sc'!I645+'Form Sc'!I646</f>
        <v>0</v>
      </c>
    </row>
    <row r="32" spans="1:5" x14ac:dyDescent="0.25">
      <c r="A32" s="646" t="s">
        <v>35</v>
      </c>
      <c r="B32" s="647" t="s">
        <v>982</v>
      </c>
      <c r="C32" s="646" t="s">
        <v>291</v>
      </c>
      <c r="D32" s="653">
        <f>'Form Sc'!H676+'Form Sc'!H677+'Form Sc'!H714</f>
        <v>0</v>
      </c>
      <c r="E32" s="653">
        <f>'Form Sc'!I676+'Form Sc'!I677+'Form Sc'!I714</f>
        <v>0</v>
      </c>
    </row>
    <row r="33" spans="1:5" x14ac:dyDescent="0.25">
      <c r="A33" s="646" t="s">
        <v>38</v>
      </c>
      <c r="B33" s="647" t="s">
        <v>501</v>
      </c>
      <c r="C33" s="646" t="s">
        <v>291</v>
      </c>
      <c r="D33" s="653">
        <f>'Form Sc'!H719</f>
        <v>0</v>
      </c>
      <c r="E33" s="653">
        <f>'Form Sc'!I719</f>
        <v>0</v>
      </c>
    </row>
    <row r="34" spans="1:5" x14ac:dyDescent="0.25">
      <c r="A34" s="646" t="s">
        <v>39</v>
      </c>
      <c r="B34" s="647" t="s">
        <v>1042</v>
      </c>
      <c r="C34" s="646" t="s">
        <v>984</v>
      </c>
      <c r="D34" s="652">
        <f>Summary!E30</f>
        <v>0</v>
      </c>
      <c r="E34" s="652">
        <f>Summary!F30</f>
        <v>0</v>
      </c>
    </row>
    <row r="35" spans="1:5" ht="27.6" x14ac:dyDescent="0.25">
      <c r="A35" s="646" t="s">
        <v>169</v>
      </c>
      <c r="B35" s="647" t="s">
        <v>983</v>
      </c>
      <c r="C35" s="646" t="s">
        <v>984</v>
      </c>
      <c r="D35" s="652" t="s">
        <v>1058</v>
      </c>
      <c r="E35" s="653">
        <f>Summary!F45</f>
        <v>0</v>
      </c>
    </row>
    <row r="36" spans="1:5" ht="15" x14ac:dyDescent="0.25">
      <c r="A36" s="654" t="s">
        <v>48</v>
      </c>
      <c r="B36" s="1068" t="s">
        <v>985</v>
      </c>
      <c r="C36" s="1068"/>
      <c r="D36" s="1068"/>
      <c r="E36" s="1068"/>
    </row>
    <row r="37" spans="1:5" ht="27.6" x14ac:dyDescent="0.25">
      <c r="A37" s="651" t="s">
        <v>986</v>
      </c>
      <c r="B37" s="647" t="s">
        <v>987</v>
      </c>
      <c r="C37" s="646" t="s">
        <v>988</v>
      </c>
      <c r="D37" s="656">
        <f>Summary!E32</f>
        <v>0</v>
      </c>
      <c r="E37" s="656">
        <f>Summary!F32</f>
        <v>0</v>
      </c>
    </row>
    <row r="38" spans="1:5" x14ac:dyDescent="0.25">
      <c r="A38" s="651" t="s">
        <v>614</v>
      </c>
      <c r="B38" s="647" t="s">
        <v>989</v>
      </c>
      <c r="C38" s="646" t="s">
        <v>988</v>
      </c>
      <c r="D38" s="656" t="s">
        <v>1058</v>
      </c>
      <c r="E38" s="655">
        <f>Summary!F47</f>
        <v>0</v>
      </c>
    </row>
    <row r="39" spans="1:5" x14ac:dyDescent="0.25">
      <c r="A39" s="1045"/>
      <c r="B39" s="1045"/>
      <c r="C39" s="1045"/>
      <c r="D39" s="1045"/>
      <c r="E39" s="1045"/>
    </row>
    <row r="40" spans="1:5" ht="15" x14ac:dyDescent="0.25">
      <c r="A40" s="644" t="s">
        <v>64</v>
      </c>
      <c r="B40" s="1069" t="s">
        <v>990</v>
      </c>
      <c r="C40" s="1069"/>
      <c r="D40" s="1069"/>
      <c r="E40" s="1069"/>
    </row>
    <row r="41" spans="1:5" x14ac:dyDescent="0.25">
      <c r="A41" s="651" t="s">
        <v>991</v>
      </c>
      <c r="B41" s="65" t="s">
        <v>992</v>
      </c>
      <c r="C41" s="646" t="s">
        <v>29</v>
      </c>
      <c r="D41" s="646"/>
      <c r="E41" s="646"/>
    </row>
    <row r="42" spans="1:5" ht="27.6" x14ac:dyDescent="0.25">
      <c r="A42" s="651" t="s">
        <v>614</v>
      </c>
      <c r="B42" s="65" t="s">
        <v>993</v>
      </c>
      <c r="C42" s="646" t="s">
        <v>994</v>
      </c>
      <c r="D42" s="646"/>
      <c r="E42" s="646"/>
    </row>
    <row r="43" spans="1:5" x14ac:dyDescent="0.25">
      <c r="A43" s="651" t="s">
        <v>616</v>
      </c>
      <c r="B43" s="65" t="s">
        <v>995</v>
      </c>
      <c r="C43" s="646" t="s">
        <v>996</v>
      </c>
      <c r="D43" s="646"/>
      <c r="E43" s="646"/>
    </row>
    <row r="44" spans="1:5" x14ac:dyDescent="0.25">
      <c r="A44" s="651" t="s">
        <v>618</v>
      </c>
      <c r="B44" s="65" t="s">
        <v>997</v>
      </c>
      <c r="C44" s="646" t="s">
        <v>13</v>
      </c>
      <c r="D44" s="646"/>
      <c r="E44" s="646"/>
    </row>
    <row r="45" spans="1:5" x14ac:dyDescent="0.25">
      <c r="A45" s="651" t="s">
        <v>620</v>
      </c>
      <c r="B45" s="65" t="s">
        <v>998</v>
      </c>
      <c r="C45" s="646" t="s">
        <v>129</v>
      </c>
      <c r="D45" s="646"/>
      <c r="E45" s="646"/>
    </row>
    <row r="46" spans="1:5" x14ac:dyDescent="0.25">
      <c r="A46" s="651" t="s">
        <v>622</v>
      </c>
      <c r="B46" s="65" t="s">
        <v>999</v>
      </c>
      <c r="C46" s="646" t="s">
        <v>129</v>
      </c>
      <c r="D46" s="646"/>
      <c r="E46" s="646"/>
    </row>
    <row r="47" spans="1:5" x14ac:dyDescent="0.25">
      <c r="A47" s="651" t="s">
        <v>624</v>
      </c>
      <c r="B47" s="65" t="s">
        <v>166</v>
      </c>
      <c r="C47" s="646" t="s">
        <v>13</v>
      </c>
      <c r="D47" s="646"/>
      <c r="E47" s="646"/>
    </row>
    <row r="48" spans="1:5" x14ac:dyDescent="0.25">
      <c r="A48" s="651" t="s">
        <v>626</v>
      </c>
      <c r="B48" s="65" t="s">
        <v>1000</v>
      </c>
      <c r="C48" s="646" t="s">
        <v>129</v>
      </c>
      <c r="D48" s="646"/>
      <c r="E48" s="646"/>
    </row>
    <row r="49" spans="1:9" ht="15" x14ac:dyDescent="0.25">
      <c r="A49" s="651" t="s">
        <v>627</v>
      </c>
      <c r="B49" s="65" t="s">
        <v>1001</v>
      </c>
      <c r="C49" s="646" t="s">
        <v>129</v>
      </c>
      <c r="D49" s="654"/>
      <c r="E49" s="654"/>
    </row>
    <row r="50" spans="1:9" x14ac:dyDescent="0.25">
      <c r="A50" s="1045"/>
      <c r="B50" s="1045"/>
      <c r="C50" s="1045"/>
      <c r="D50" s="1045"/>
      <c r="E50" s="1045"/>
    </row>
    <row r="51" spans="1:9" x14ac:dyDescent="0.25">
      <c r="A51" s="661" t="s">
        <v>74</v>
      </c>
      <c r="B51" s="1046" t="s">
        <v>1002</v>
      </c>
      <c r="C51" s="1046"/>
      <c r="D51" s="1046"/>
      <c r="E51" s="1046"/>
    </row>
    <row r="52" spans="1:9" ht="27.6" x14ac:dyDescent="0.25">
      <c r="A52" s="662" t="s">
        <v>1003</v>
      </c>
      <c r="B52" s="663" t="s">
        <v>1004</v>
      </c>
      <c r="C52" s="1047" t="s">
        <v>961</v>
      </c>
      <c r="D52" s="1047"/>
      <c r="E52" s="664" t="s">
        <v>1682</v>
      </c>
      <c r="F52" s="657"/>
      <c r="G52" s="657"/>
    </row>
    <row r="53" spans="1:9" ht="18.75" customHeight="1" x14ac:dyDescent="0.25">
      <c r="A53" s="1049" t="s">
        <v>83</v>
      </c>
      <c r="B53" s="1048" t="s">
        <v>1005</v>
      </c>
      <c r="C53" s="1044" t="s">
        <v>1006</v>
      </c>
      <c r="D53" s="1044"/>
      <c r="E53" s="646" t="s">
        <v>1688</v>
      </c>
      <c r="G53" s="658"/>
      <c r="H53" s="658"/>
      <c r="I53" s="658"/>
    </row>
    <row r="54" spans="1:9" ht="18.75" customHeight="1" x14ac:dyDescent="0.25">
      <c r="A54" s="1051"/>
      <c r="B54" s="1048"/>
      <c r="C54" s="1044" t="s">
        <v>1007</v>
      </c>
      <c r="D54" s="1044"/>
      <c r="E54" s="646" t="s">
        <v>1689</v>
      </c>
      <c r="G54" s="658"/>
      <c r="H54" s="658"/>
      <c r="I54" s="658"/>
    </row>
    <row r="55" spans="1:9" x14ac:dyDescent="0.25">
      <c r="A55" s="651" t="s">
        <v>85</v>
      </c>
      <c r="B55" s="647" t="s">
        <v>1008</v>
      </c>
      <c r="C55" s="1044" t="s">
        <v>1008</v>
      </c>
      <c r="D55" s="1044"/>
      <c r="E55" s="646" t="s">
        <v>1009</v>
      </c>
      <c r="G55" s="658"/>
      <c r="H55" s="658"/>
      <c r="I55" s="658"/>
    </row>
    <row r="56" spans="1:9" x14ac:dyDescent="0.25">
      <c r="A56" s="651" t="s">
        <v>280</v>
      </c>
      <c r="B56" s="647" t="s">
        <v>1010</v>
      </c>
      <c r="C56" s="1044" t="s">
        <v>1010</v>
      </c>
      <c r="D56" s="1044"/>
      <c r="E56" s="646" t="s">
        <v>1011</v>
      </c>
      <c r="G56" s="658"/>
      <c r="H56" s="658"/>
      <c r="I56" s="658"/>
    </row>
    <row r="57" spans="1:9" x14ac:dyDescent="0.25">
      <c r="A57" s="651" t="s">
        <v>281</v>
      </c>
      <c r="B57" s="647" t="s">
        <v>1012</v>
      </c>
      <c r="C57" s="1044" t="s">
        <v>1012</v>
      </c>
      <c r="D57" s="1044"/>
      <c r="E57" s="646" t="s">
        <v>1013</v>
      </c>
      <c r="G57" s="658"/>
      <c r="H57" s="658"/>
      <c r="I57" s="658"/>
    </row>
    <row r="58" spans="1:9" ht="18.75" customHeight="1" x14ac:dyDescent="0.25">
      <c r="A58" s="1049" t="s">
        <v>282</v>
      </c>
      <c r="B58" s="1048" t="s">
        <v>1014</v>
      </c>
      <c r="C58" s="1044" t="s">
        <v>1015</v>
      </c>
      <c r="D58" s="1044"/>
      <c r="E58" s="646" t="s">
        <v>1690</v>
      </c>
      <c r="G58" s="658"/>
      <c r="H58" s="658"/>
      <c r="I58" s="658"/>
    </row>
    <row r="59" spans="1:9" ht="18.75" customHeight="1" x14ac:dyDescent="0.25">
      <c r="A59" s="1051"/>
      <c r="B59" s="1048"/>
      <c r="C59" s="1044" t="s">
        <v>1016</v>
      </c>
      <c r="D59" s="1044"/>
      <c r="E59" s="646" t="s">
        <v>1691</v>
      </c>
      <c r="G59" s="658"/>
      <c r="H59" s="658"/>
      <c r="I59" s="658"/>
    </row>
    <row r="60" spans="1:9" x14ac:dyDescent="0.25">
      <c r="A60" s="651" t="s">
        <v>283</v>
      </c>
      <c r="B60" s="647" t="s">
        <v>1017</v>
      </c>
      <c r="C60" s="1044" t="s">
        <v>1017</v>
      </c>
      <c r="D60" s="1044"/>
      <c r="E60" s="646" t="s">
        <v>1018</v>
      </c>
      <c r="G60" s="658"/>
      <c r="H60" s="658"/>
      <c r="I60" s="658"/>
    </row>
    <row r="61" spans="1:9" ht="18.75" customHeight="1" x14ac:dyDescent="0.25">
      <c r="A61" s="1049" t="s">
        <v>284</v>
      </c>
      <c r="B61" s="1048" t="s">
        <v>1019</v>
      </c>
      <c r="C61" s="1044" t="s">
        <v>1020</v>
      </c>
      <c r="D61" s="1044"/>
      <c r="E61" s="646" t="s">
        <v>1692</v>
      </c>
      <c r="G61" s="658"/>
      <c r="H61" s="658"/>
      <c r="I61" s="658"/>
    </row>
    <row r="62" spans="1:9" ht="18.75" customHeight="1" x14ac:dyDescent="0.25">
      <c r="A62" s="1050"/>
      <c r="B62" s="1048"/>
      <c r="C62" s="1044" t="s">
        <v>1021</v>
      </c>
      <c r="D62" s="1044"/>
      <c r="E62" s="646" t="s">
        <v>1693</v>
      </c>
      <c r="G62" s="658"/>
      <c r="H62" s="658"/>
      <c r="I62" s="658"/>
    </row>
    <row r="63" spans="1:9" ht="18.75" customHeight="1" x14ac:dyDescent="0.25">
      <c r="A63" s="1050"/>
      <c r="B63" s="1048"/>
      <c r="C63" s="1044" t="s">
        <v>1022</v>
      </c>
      <c r="D63" s="1044"/>
      <c r="E63" s="646" t="s">
        <v>1694</v>
      </c>
      <c r="G63" s="658"/>
      <c r="H63" s="658"/>
      <c r="I63" s="658"/>
    </row>
    <row r="64" spans="1:9" ht="18.75" customHeight="1" x14ac:dyDescent="0.25">
      <c r="A64" s="1051"/>
      <c r="B64" s="1048"/>
      <c r="C64" s="1044" t="s">
        <v>1023</v>
      </c>
      <c r="D64" s="1044"/>
      <c r="E64" s="646" t="s">
        <v>1695</v>
      </c>
      <c r="G64" s="658"/>
      <c r="H64" s="658"/>
      <c r="I64" s="658"/>
    </row>
    <row r="65" spans="1:9" x14ac:dyDescent="0.25">
      <c r="A65" s="651" t="s">
        <v>285</v>
      </c>
      <c r="B65" s="647" t="s">
        <v>1024</v>
      </c>
      <c r="C65" s="1044" t="s">
        <v>1024</v>
      </c>
      <c r="D65" s="1044"/>
      <c r="E65" s="646" t="s">
        <v>1025</v>
      </c>
      <c r="G65" s="658"/>
      <c r="H65" s="658"/>
      <c r="I65" s="658"/>
    </row>
    <row r="66" spans="1:9" x14ac:dyDescent="0.25">
      <c r="A66" s="867"/>
      <c r="B66" s="658"/>
      <c r="C66" s="868"/>
      <c r="D66" s="868"/>
      <c r="E66" s="868"/>
      <c r="G66" s="658"/>
      <c r="H66" s="658"/>
      <c r="I66" s="658"/>
    </row>
    <row r="67" spans="1:9" x14ac:dyDescent="0.25">
      <c r="A67" s="659"/>
      <c r="B67" s="659"/>
      <c r="C67" s="659"/>
      <c r="D67" s="659"/>
      <c r="E67" s="660"/>
    </row>
    <row r="68" spans="1:9" x14ac:dyDescent="0.25">
      <c r="A68" s="1043" t="s">
        <v>1775</v>
      </c>
      <c r="B68" s="1043"/>
      <c r="C68" s="1043"/>
      <c r="D68" s="1043"/>
      <c r="E68" s="1043"/>
    </row>
    <row r="69" spans="1:9" ht="15" customHeight="1" x14ac:dyDescent="0.25">
      <c r="A69" s="1043"/>
      <c r="B69" s="1043"/>
      <c r="C69" s="1043"/>
      <c r="D69" s="1043"/>
      <c r="E69" s="1043"/>
      <c r="F69" s="657"/>
      <c r="G69" s="657"/>
      <c r="H69" s="657"/>
    </row>
    <row r="70" spans="1:9" ht="14.4" x14ac:dyDescent="0.25">
      <c r="A70" s="856" t="s">
        <v>1776</v>
      </c>
      <c r="B70" s="857"/>
      <c r="C70" s="857"/>
      <c r="D70" s="857"/>
      <c r="E70" s="857"/>
      <c r="F70" s="657"/>
      <c r="G70" s="657"/>
      <c r="H70" s="657"/>
    </row>
    <row r="71" spans="1:9" ht="14.4" x14ac:dyDescent="0.3">
      <c r="A71" s="858"/>
      <c r="B71" s="859"/>
      <c r="C71" s="860"/>
      <c r="D71" s="861" t="s">
        <v>1681</v>
      </c>
      <c r="E71" s="862"/>
    </row>
    <row r="72" spans="1:9" ht="14.4" x14ac:dyDescent="0.3">
      <c r="A72" s="858"/>
      <c r="B72" s="859"/>
      <c r="C72" s="860"/>
      <c r="D72" s="856" t="s">
        <v>1026</v>
      </c>
      <c r="E72" s="862"/>
    </row>
    <row r="73" spans="1:9" ht="14.4" x14ac:dyDescent="0.3">
      <c r="A73" s="861" t="s">
        <v>1777</v>
      </c>
      <c r="B73" s="859"/>
      <c r="C73" s="860"/>
      <c r="D73" s="856" t="s">
        <v>1027</v>
      </c>
      <c r="E73" s="862"/>
    </row>
    <row r="74" spans="1:9" ht="14.4" x14ac:dyDescent="0.3">
      <c r="A74" s="856" t="s">
        <v>1778</v>
      </c>
      <c r="B74" s="859"/>
      <c r="C74" s="860"/>
      <c r="D74" s="859"/>
      <c r="E74" s="862"/>
    </row>
    <row r="75" spans="1:9" ht="14.4" x14ac:dyDescent="0.3">
      <c r="A75" s="856" t="s">
        <v>1028</v>
      </c>
      <c r="B75" s="859"/>
      <c r="C75" s="859"/>
      <c r="D75" s="859"/>
      <c r="E75" s="862"/>
    </row>
    <row r="76" spans="1:9" ht="14.4" x14ac:dyDescent="0.3">
      <c r="A76" s="856"/>
      <c r="B76" s="859"/>
      <c r="C76" s="859"/>
      <c r="D76" s="859"/>
      <c r="E76" s="862"/>
    </row>
    <row r="77" spans="1:9" ht="14.4" x14ac:dyDescent="0.3">
      <c r="A77" s="863"/>
      <c r="B77" s="862"/>
      <c r="C77" s="862"/>
      <c r="D77" s="859"/>
      <c r="E77" s="862"/>
    </row>
    <row r="78" spans="1:9" ht="14.4" x14ac:dyDescent="0.3">
      <c r="A78" s="856" t="s">
        <v>1029</v>
      </c>
      <c r="B78" s="862"/>
      <c r="C78" s="862"/>
      <c r="D78" s="862"/>
      <c r="E78" s="862"/>
    </row>
    <row r="79" spans="1:9" ht="14.4" x14ac:dyDescent="0.25">
      <c r="A79" s="864"/>
      <c r="B79" s="865"/>
      <c r="C79" s="866"/>
      <c r="D79" s="866"/>
      <c r="E79" s="866"/>
    </row>
    <row r="80" spans="1:9" ht="14.4" x14ac:dyDescent="0.3">
      <c r="A80" s="858"/>
      <c r="B80" s="859"/>
      <c r="C80" s="859"/>
      <c r="D80" s="859"/>
      <c r="E80" s="859"/>
    </row>
    <row r="81" spans="1:5" ht="14.4" x14ac:dyDescent="0.3">
      <c r="A81" s="863" t="s">
        <v>431</v>
      </c>
      <c r="B81" s="859"/>
      <c r="C81" s="859"/>
      <c r="D81" s="859"/>
      <c r="E81" s="859"/>
    </row>
  </sheetData>
  <sheetProtection algorithmName="SHA-512" hashValue="6yZdoHlITlVWWxfVcVOIntqDIcD/4/E8VRdHrQ/Riq0x48HLgZC1CqiGt9MQ+V7Yd2+CLqD1XOdUCQwWaitfHw==" saltValue="m2zyVIZFluFIzzOXFkA70w==" spinCount="100000" sheet="1" objects="1" scenarios="1"/>
  <mergeCells count="47">
    <mergeCell ref="C64:D64"/>
    <mergeCell ref="B61:B64"/>
    <mergeCell ref="C60:D60"/>
    <mergeCell ref="C59:D59"/>
    <mergeCell ref="A1:E1"/>
    <mergeCell ref="A2:E2"/>
    <mergeCell ref="A3:E3"/>
    <mergeCell ref="A8:A9"/>
    <mergeCell ref="B8:B9"/>
    <mergeCell ref="C4:E4"/>
    <mergeCell ref="C5:E5"/>
    <mergeCell ref="C6:E6"/>
    <mergeCell ref="C7:E7"/>
    <mergeCell ref="C8:D8"/>
    <mergeCell ref="C9:D9"/>
    <mergeCell ref="C10:E10"/>
    <mergeCell ref="C11:E11"/>
    <mergeCell ref="C12:E12"/>
    <mergeCell ref="A58:A59"/>
    <mergeCell ref="A15:A16"/>
    <mergeCell ref="B15:B16"/>
    <mergeCell ref="A24:A25"/>
    <mergeCell ref="B24:B25"/>
    <mergeCell ref="A53:A54"/>
    <mergeCell ref="B13:E13"/>
    <mergeCell ref="B14:E14"/>
    <mergeCell ref="B58:B59"/>
    <mergeCell ref="B23:E23"/>
    <mergeCell ref="B36:E36"/>
    <mergeCell ref="A39:E39"/>
    <mergeCell ref="B40:E40"/>
    <mergeCell ref="A68:E69"/>
    <mergeCell ref="C55:D55"/>
    <mergeCell ref="A50:E50"/>
    <mergeCell ref="B51:E51"/>
    <mergeCell ref="C52:D52"/>
    <mergeCell ref="B53:B54"/>
    <mergeCell ref="C53:D53"/>
    <mergeCell ref="C54:D54"/>
    <mergeCell ref="C65:D65"/>
    <mergeCell ref="C56:D56"/>
    <mergeCell ref="C57:D57"/>
    <mergeCell ref="C58:D58"/>
    <mergeCell ref="A61:A64"/>
    <mergeCell ref="C61:D61"/>
    <mergeCell ref="C62:D62"/>
    <mergeCell ref="C63:D63"/>
  </mergeCells>
  <pageMargins left="0.7" right="0.7" top="0.75" bottom="0.75" header="0.3" footer="0.3"/>
  <pageSetup scale="76"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P885"/>
  <sheetViews>
    <sheetView showGridLines="0" tabSelected="1" topLeftCell="A522" zoomScale="80" zoomScaleNormal="80" zoomScalePageLayoutView="98" workbookViewId="0">
      <selection activeCell="H565" sqref="H1:H1048576"/>
    </sheetView>
  </sheetViews>
  <sheetFormatPr defaultColWidth="9.109375" defaultRowHeight="13.8" x14ac:dyDescent="0.25"/>
  <cols>
    <col min="1" max="1" width="9" style="343" bestFit="1" customWidth="1"/>
    <col min="2" max="2" width="57.33203125" style="342" customWidth="1"/>
    <col min="3" max="3" width="31.109375" style="342" customWidth="1"/>
    <col min="4" max="4" width="16.5546875" style="342" bestFit="1" customWidth="1"/>
    <col min="5" max="6" width="16.5546875" style="342" hidden="1" customWidth="1"/>
    <col min="7" max="7" width="16.5546875" style="342" customWidth="1"/>
    <col min="8" max="8" width="17" style="344" hidden="1" customWidth="1"/>
    <col min="9" max="9" width="17.109375" style="344" customWidth="1"/>
    <col min="10" max="10" width="21" style="342" customWidth="1"/>
    <col min="11" max="11" width="11.5546875" style="342" customWidth="1"/>
    <col min="12" max="16384" width="9.109375" style="342"/>
  </cols>
  <sheetData>
    <row r="1" spans="1:10" ht="22.8" x14ac:dyDescent="0.25">
      <c r="A1" s="1082" t="s">
        <v>948</v>
      </c>
      <c r="B1" s="1082"/>
      <c r="C1" s="1082"/>
      <c r="D1" s="1082"/>
      <c r="E1" s="1082"/>
      <c r="F1" s="1082"/>
      <c r="G1" s="1082"/>
      <c r="H1" s="1082"/>
      <c r="I1" s="1082"/>
      <c r="J1" s="1082"/>
    </row>
    <row r="2" spans="1:10" ht="22.8" x14ac:dyDescent="0.25">
      <c r="A2" s="1096" t="str">
        <f>'General Information'!A2</f>
        <v xml:space="preserve">Sector :-  </v>
      </c>
      <c r="B2" s="1096"/>
      <c r="C2" s="1041" t="str">
        <f>'General Information'!C2:G2</f>
        <v>Chlor-Alkali</v>
      </c>
      <c r="D2" s="1041"/>
      <c r="E2" s="1041"/>
      <c r="F2" s="1041"/>
      <c r="G2" s="1041"/>
      <c r="H2" s="1041"/>
      <c r="I2" s="1041"/>
      <c r="J2" s="1042"/>
    </row>
    <row r="3" spans="1:10" x14ac:dyDescent="0.25">
      <c r="A3" s="1087" t="str">
        <f>'General Information'!B3:B3</f>
        <v>Name of the Unit</v>
      </c>
      <c r="B3" s="1088"/>
      <c r="C3" s="1089" t="str">
        <f>'General Information'!C3:G3 &amp;" "&amp;'General Information'!C8:G8</f>
        <v xml:space="preserve"> </v>
      </c>
      <c r="D3" s="1039"/>
      <c r="E3" s="1039"/>
      <c r="F3" s="1039"/>
      <c r="G3" s="1039"/>
      <c r="H3" s="1039"/>
      <c r="I3" s="1039"/>
      <c r="J3" s="1090"/>
    </row>
    <row r="4" spans="1:10" x14ac:dyDescent="0.25">
      <c r="A4" s="258"/>
      <c r="B4" s="257"/>
      <c r="C4" s="257"/>
      <c r="D4" s="257"/>
      <c r="E4" s="257"/>
      <c r="F4" s="257"/>
      <c r="G4" s="257"/>
      <c r="H4" s="259"/>
      <c r="I4" s="259"/>
      <c r="J4" s="260"/>
    </row>
    <row r="5" spans="1:10" ht="57.75" customHeight="1" x14ac:dyDescent="0.25">
      <c r="A5" s="261" t="s">
        <v>0</v>
      </c>
      <c r="B5" s="262" t="s">
        <v>1</v>
      </c>
      <c r="C5" s="262" t="s">
        <v>141</v>
      </c>
      <c r="D5" s="261" t="s">
        <v>2</v>
      </c>
      <c r="E5" s="262"/>
      <c r="F5" s="262"/>
      <c r="G5" s="262" t="s">
        <v>1819</v>
      </c>
      <c r="H5" s="262" t="s">
        <v>1814</v>
      </c>
      <c r="I5" s="262" t="s">
        <v>1820</v>
      </c>
      <c r="J5" s="261" t="s">
        <v>140</v>
      </c>
    </row>
    <row r="6" spans="1:10" x14ac:dyDescent="0.25">
      <c r="A6" s="17"/>
      <c r="B6" s="333"/>
      <c r="C6" s="333"/>
      <c r="D6" s="17"/>
      <c r="E6" s="639"/>
      <c r="F6" s="17"/>
      <c r="G6" s="333"/>
      <c r="H6" s="333"/>
      <c r="I6" s="638"/>
      <c r="J6" s="17"/>
    </row>
    <row r="7" spans="1:10" x14ac:dyDescent="0.25">
      <c r="A7" s="346" t="s">
        <v>3</v>
      </c>
      <c r="B7" s="264" t="s">
        <v>260</v>
      </c>
      <c r="C7" s="264"/>
      <c r="D7" s="263"/>
      <c r="E7" s="263"/>
      <c r="F7" s="263"/>
      <c r="G7" s="263"/>
      <c r="H7" s="263"/>
      <c r="I7" s="265"/>
      <c r="J7" s="266"/>
    </row>
    <row r="8" spans="1:10" x14ac:dyDescent="0.25">
      <c r="A8" s="349" t="s">
        <v>4</v>
      </c>
      <c r="B8" s="179" t="s">
        <v>654</v>
      </c>
      <c r="C8" s="268"/>
      <c r="D8" s="263"/>
      <c r="E8" s="263"/>
      <c r="F8" s="263"/>
      <c r="G8" s="263"/>
      <c r="H8" s="263"/>
      <c r="I8" s="265"/>
      <c r="J8" s="266"/>
    </row>
    <row r="9" spans="1:10" x14ac:dyDescent="0.25">
      <c r="A9" s="14" t="s">
        <v>5</v>
      </c>
      <c r="B9" s="65" t="s">
        <v>8</v>
      </c>
      <c r="C9" s="270" t="s">
        <v>127</v>
      </c>
      <c r="D9" s="252" t="s">
        <v>191</v>
      </c>
      <c r="E9" s="14"/>
      <c r="F9" s="14"/>
      <c r="G9" s="490"/>
      <c r="H9" s="202">
        <f>IFERROR(AVERAGEA(E9:G9),0)</f>
        <v>0</v>
      </c>
      <c r="I9" s="14"/>
      <c r="J9" s="490"/>
    </row>
    <row r="10" spans="1:10" x14ac:dyDescent="0.25">
      <c r="A10" s="14" t="s">
        <v>7</v>
      </c>
      <c r="B10" s="65" t="s">
        <v>10</v>
      </c>
      <c r="C10" s="270" t="s">
        <v>127</v>
      </c>
      <c r="D10" s="252" t="s">
        <v>191</v>
      </c>
      <c r="E10" s="14"/>
      <c r="F10" s="14"/>
      <c r="G10" s="490"/>
      <c r="H10" s="202">
        <f>IFERROR(AVERAGEA(E10:G10),0)</f>
        <v>0</v>
      </c>
      <c r="I10" s="14"/>
      <c r="J10" s="490"/>
    </row>
    <row r="11" spans="1:10" x14ac:dyDescent="0.25">
      <c r="A11" s="14" t="s">
        <v>9</v>
      </c>
      <c r="B11" s="66" t="s">
        <v>500</v>
      </c>
      <c r="C11" s="270" t="s">
        <v>127</v>
      </c>
      <c r="D11" s="252" t="s">
        <v>191</v>
      </c>
      <c r="E11" s="14"/>
      <c r="F11" s="14"/>
      <c r="G11" s="490"/>
      <c r="H11" s="202">
        <f>IFERROR(AVERAGEA(E11:G11),0)</f>
        <v>0</v>
      </c>
      <c r="I11" s="490"/>
      <c r="J11" s="490"/>
    </row>
    <row r="12" spans="1:10" x14ac:dyDescent="0.25">
      <c r="A12" s="14" t="s">
        <v>11</v>
      </c>
      <c r="B12" s="66" t="s">
        <v>598</v>
      </c>
      <c r="C12" s="270" t="s">
        <v>127</v>
      </c>
      <c r="D12" s="252" t="s">
        <v>191</v>
      </c>
      <c r="E12" s="14"/>
      <c r="F12" s="14"/>
      <c r="G12" s="490"/>
      <c r="H12" s="202">
        <f>IFERROR(AVERAGEA(E12:G12),0)</f>
        <v>0</v>
      </c>
      <c r="I12" s="490"/>
      <c r="J12" s="490"/>
    </row>
    <row r="13" spans="1:10" x14ac:dyDescent="0.25">
      <c r="A13" s="351" t="s">
        <v>30</v>
      </c>
      <c r="B13" s="62" t="s">
        <v>12</v>
      </c>
      <c r="C13" s="72" t="s">
        <v>696</v>
      </c>
      <c r="D13" s="72" t="s">
        <v>13</v>
      </c>
      <c r="E13" s="180">
        <f>IFERROR((E10/E9)*100,0)</f>
        <v>0</v>
      </c>
      <c r="F13" s="180">
        <f>IFERROR((F10/F9)*100,0)</f>
        <v>0</v>
      </c>
      <c r="G13" s="180">
        <f>IFERROR((G10/G9)*100,0)</f>
        <v>0</v>
      </c>
      <c r="H13" s="180">
        <f>IFERROR((H10/H9)*100,0)</f>
        <v>0</v>
      </c>
      <c r="I13" s="180">
        <f>IFERROR((I10/I9)*100,0)</f>
        <v>0</v>
      </c>
      <c r="J13" s="351"/>
    </row>
    <row r="14" spans="1:10" x14ac:dyDescent="0.25">
      <c r="A14" s="14"/>
      <c r="B14" s="350"/>
      <c r="C14" s="350"/>
      <c r="D14" s="14"/>
      <c r="E14" s="14"/>
      <c r="F14" s="14"/>
      <c r="G14" s="14"/>
      <c r="H14" s="252"/>
      <c r="I14" s="16"/>
      <c r="J14" s="345"/>
    </row>
    <row r="15" spans="1:10" x14ac:dyDescent="0.25">
      <c r="A15" s="267" t="s">
        <v>14</v>
      </c>
      <c r="B15" s="179" t="s">
        <v>15</v>
      </c>
      <c r="C15" s="268"/>
      <c r="D15" s="263"/>
      <c r="E15" s="346"/>
      <c r="F15" s="346"/>
      <c r="G15" s="346"/>
      <c r="H15" s="263"/>
      <c r="I15" s="347"/>
      <c r="J15" s="348"/>
    </row>
    <row r="16" spans="1:10" x14ac:dyDescent="0.25">
      <c r="A16" s="252" t="s">
        <v>5</v>
      </c>
      <c r="B16" s="65" t="s">
        <v>8</v>
      </c>
      <c r="C16" s="270" t="s">
        <v>127</v>
      </c>
      <c r="D16" s="252" t="s">
        <v>191</v>
      </c>
      <c r="E16" s="14"/>
      <c r="F16" s="14"/>
      <c r="G16" s="490"/>
      <c r="H16" s="202">
        <f>IFERROR(AVERAGEA(E16:G16),0)</f>
        <v>0</v>
      </c>
      <c r="I16" s="14"/>
      <c r="J16" s="490"/>
    </row>
    <row r="17" spans="1:10" x14ac:dyDescent="0.25">
      <c r="A17" s="252" t="s">
        <v>7</v>
      </c>
      <c r="B17" s="65" t="s">
        <v>10</v>
      </c>
      <c r="C17" s="270" t="s">
        <v>127</v>
      </c>
      <c r="D17" s="252" t="s">
        <v>191</v>
      </c>
      <c r="E17" s="14"/>
      <c r="F17" s="14"/>
      <c r="G17" s="490"/>
      <c r="H17" s="202">
        <f>IFERROR(AVERAGEA(E17:G17),0)</f>
        <v>0</v>
      </c>
      <c r="I17" s="14"/>
      <c r="J17" s="490"/>
    </row>
    <row r="18" spans="1:10" x14ac:dyDescent="0.25">
      <c r="A18" s="252" t="s">
        <v>9</v>
      </c>
      <c r="B18" s="66" t="s">
        <v>142</v>
      </c>
      <c r="C18" s="270" t="s">
        <v>127</v>
      </c>
      <c r="D18" s="252" t="s">
        <v>191</v>
      </c>
      <c r="E18" s="14"/>
      <c r="F18" s="14"/>
      <c r="G18" s="490"/>
      <c r="H18" s="202">
        <f>IFERROR(AVERAGEA(E18:G18),0)</f>
        <v>0</v>
      </c>
      <c r="I18" s="490"/>
      <c r="J18" s="490"/>
    </row>
    <row r="19" spans="1:10" x14ac:dyDescent="0.25">
      <c r="A19" s="252" t="s">
        <v>11</v>
      </c>
      <c r="B19" s="66" t="s">
        <v>143</v>
      </c>
      <c r="C19" s="270" t="s">
        <v>127</v>
      </c>
      <c r="D19" s="252" t="s">
        <v>191</v>
      </c>
      <c r="E19" s="14"/>
      <c r="F19" s="14"/>
      <c r="G19" s="490"/>
      <c r="H19" s="202">
        <f>IFERROR(AVERAGEA(E19:G19),0)</f>
        <v>0</v>
      </c>
      <c r="I19" s="490"/>
      <c r="J19" s="490"/>
    </row>
    <row r="20" spans="1:10" x14ac:dyDescent="0.25">
      <c r="A20" s="72" t="s">
        <v>30</v>
      </c>
      <c r="B20" s="62" t="s">
        <v>12</v>
      </c>
      <c r="C20" s="72" t="s">
        <v>696</v>
      </c>
      <c r="D20" s="72" t="s">
        <v>13</v>
      </c>
      <c r="E20" s="180">
        <f>IFERROR((E17/E16)*100,0)</f>
        <v>0</v>
      </c>
      <c r="F20" s="180">
        <f>IFERROR((F17/F16)*100,0)</f>
        <v>0</v>
      </c>
      <c r="G20" s="180">
        <f>IFERROR((G17/G16)*100,0)</f>
        <v>0</v>
      </c>
      <c r="H20" s="180">
        <f>IFERROR((H17/H16)*100,0)</f>
        <v>0</v>
      </c>
      <c r="I20" s="180">
        <f>IFERROR((I17/I16)*100,0)</f>
        <v>0</v>
      </c>
      <c r="J20" s="351"/>
    </row>
    <row r="21" spans="1:10" x14ac:dyDescent="0.25">
      <c r="A21" s="14"/>
      <c r="B21" s="350"/>
      <c r="C21" s="350"/>
      <c r="D21" s="14"/>
      <c r="E21" s="14"/>
      <c r="F21" s="14"/>
      <c r="G21" s="14"/>
      <c r="H21" s="271"/>
      <c r="I21" s="352"/>
      <c r="J21" s="345"/>
    </row>
    <row r="22" spans="1:10" x14ac:dyDescent="0.25">
      <c r="A22" s="349" t="s">
        <v>16</v>
      </c>
      <c r="B22" s="179" t="s">
        <v>1800</v>
      </c>
      <c r="C22" s="268"/>
      <c r="D22" s="263"/>
      <c r="E22" s="346"/>
      <c r="F22" s="346"/>
      <c r="G22" s="346"/>
      <c r="H22" s="263"/>
      <c r="I22" s="347"/>
      <c r="J22" s="348"/>
    </row>
    <row r="23" spans="1:10" x14ac:dyDescent="0.25">
      <c r="A23" s="14" t="s">
        <v>5</v>
      </c>
      <c r="B23" s="65" t="s">
        <v>8</v>
      </c>
      <c r="C23" s="270" t="s">
        <v>127</v>
      </c>
      <c r="D23" s="252" t="s">
        <v>18</v>
      </c>
      <c r="E23" s="14"/>
      <c r="F23" s="14"/>
      <c r="G23" s="490"/>
      <c r="H23" s="202">
        <f>IFERROR(AVERAGEA(E23:G23),0)</f>
        <v>0</v>
      </c>
      <c r="I23" s="14"/>
      <c r="J23" s="490"/>
    </row>
    <row r="24" spans="1:10" x14ac:dyDescent="0.25">
      <c r="A24" s="14" t="s">
        <v>7</v>
      </c>
      <c r="B24" s="65" t="s">
        <v>10</v>
      </c>
      <c r="C24" s="270" t="s">
        <v>127</v>
      </c>
      <c r="D24" s="252" t="s">
        <v>18</v>
      </c>
      <c r="E24" s="14"/>
      <c r="F24" s="14"/>
      <c r="G24" s="490"/>
      <c r="H24" s="202">
        <f>IFERROR(AVERAGEA(E24:G24),0)</f>
        <v>0</v>
      </c>
      <c r="I24" s="490"/>
      <c r="J24" s="490"/>
    </row>
    <row r="25" spans="1:10" x14ac:dyDescent="0.25">
      <c r="A25" s="14" t="s">
        <v>9</v>
      </c>
      <c r="B25" s="66" t="s">
        <v>147</v>
      </c>
      <c r="C25" s="270" t="s">
        <v>127</v>
      </c>
      <c r="D25" s="252" t="s">
        <v>18</v>
      </c>
      <c r="E25" s="14"/>
      <c r="F25" s="14"/>
      <c r="G25" s="490"/>
      <c r="H25" s="202">
        <f>IFERROR(AVERAGEA(E25:G25),0)</f>
        <v>0</v>
      </c>
      <c r="I25" s="490"/>
      <c r="J25" s="490"/>
    </row>
    <row r="26" spans="1:10" x14ac:dyDescent="0.25">
      <c r="A26" s="14" t="s">
        <v>11</v>
      </c>
      <c r="B26" s="66" t="s">
        <v>146</v>
      </c>
      <c r="C26" s="270" t="s">
        <v>127</v>
      </c>
      <c r="D26" s="252" t="s">
        <v>18</v>
      </c>
      <c r="E26" s="14"/>
      <c r="F26" s="14"/>
      <c r="G26" s="490">
        <v>0</v>
      </c>
      <c r="H26" s="202">
        <f>IFERROR(AVERAGEA(E26:G26),0)</f>
        <v>0</v>
      </c>
      <c r="I26" s="490">
        <v>0</v>
      </c>
      <c r="J26" s="490"/>
    </row>
    <row r="27" spans="1:10" x14ac:dyDescent="0.25">
      <c r="A27" s="351" t="s">
        <v>30</v>
      </c>
      <c r="B27" s="62" t="s">
        <v>12</v>
      </c>
      <c r="C27" s="72" t="s">
        <v>696</v>
      </c>
      <c r="D27" s="72" t="s">
        <v>13</v>
      </c>
      <c r="E27" s="180">
        <f>IFERROR((E24/E23)*100,0)</f>
        <v>0</v>
      </c>
      <c r="F27" s="180">
        <f>IFERROR((F24/F23)*100,0)</f>
        <v>0</v>
      </c>
      <c r="G27" s="180">
        <f>IFERROR((G24/G23)*100,0)</f>
        <v>0</v>
      </c>
      <c r="H27" s="180">
        <f>IFERROR((H24/H23)*100,0)</f>
        <v>0</v>
      </c>
      <c r="I27" s="180">
        <f>IFERROR((I24/I23)*100,0)</f>
        <v>0</v>
      </c>
      <c r="J27" s="351"/>
    </row>
    <row r="28" spans="1:10" x14ac:dyDescent="0.25">
      <c r="A28" s="14"/>
      <c r="B28" s="350"/>
      <c r="C28" s="350"/>
      <c r="D28" s="14"/>
      <c r="E28" s="14"/>
      <c r="F28" s="14"/>
      <c r="G28" s="14"/>
      <c r="H28" s="252"/>
      <c r="I28" s="16"/>
      <c r="J28" s="345"/>
    </row>
    <row r="29" spans="1:10" x14ac:dyDescent="0.25">
      <c r="A29" s="349" t="s">
        <v>19</v>
      </c>
      <c r="B29" s="179" t="s">
        <v>20</v>
      </c>
      <c r="C29" s="268"/>
      <c r="D29" s="263"/>
      <c r="E29" s="346"/>
      <c r="F29" s="346"/>
      <c r="G29" s="346"/>
      <c r="H29" s="263"/>
      <c r="I29" s="347"/>
      <c r="J29" s="348"/>
    </row>
    <row r="30" spans="1:10" x14ac:dyDescent="0.25">
      <c r="A30" s="14" t="s">
        <v>5</v>
      </c>
      <c r="B30" s="65" t="s">
        <v>8</v>
      </c>
      <c r="C30" s="270" t="s">
        <v>127</v>
      </c>
      <c r="D30" s="252" t="s">
        <v>191</v>
      </c>
      <c r="E30" s="14"/>
      <c r="F30" s="14"/>
      <c r="G30" s="490"/>
      <c r="H30" s="202">
        <f>IFERROR(AVERAGEA(E30:G30),0)</f>
        <v>0</v>
      </c>
      <c r="I30" s="14"/>
      <c r="J30" s="490"/>
    </row>
    <row r="31" spans="1:10" x14ac:dyDescent="0.25">
      <c r="A31" s="14" t="s">
        <v>7</v>
      </c>
      <c r="B31" s="65" t="s">
        <v>10</v>
      </c>
      <c r="C31" s="270" t="s">
        <v>127</v>
      </c>
      <c r="D31" s="252" t="s">
        <v>191</v>
      </c>
      <c r="E31" s="14"/>
      <c r="F31" s="14"/>
      <c r="G31" s="490"/>
      <c r="H31" s="202">
        <f>IFERROR(AVERAGEA(E31:G31),0)</f>
        <v>0</v>
      </c>
      <c r="I31" s="490"/>
      <c r="J31" s="490"/>
    </row>
    <row r="32" spans="1:10" x14ac:dyDescent="0.25">
      <c r="A32" s="14" t="s">
        <v>9</v>
      </c>
      <c r="B32" s="272" t="s">
        <v>145</v>
      </c>
      <c r="C32" s="270" t="s">
        <v>127</v>
      </c>
      <c r="D32" s="252" t="s">
        <v>191</v>
      </c>
      <c r="E32" s="14"/>
      <c r="F32" s="14"/>
      <c r="G32" s="490">
        <v>0</v>
      </c>
      <c r="H32" s="202">
        <f>IFERROR(AVERAGEA(E32:G32),0)</f>
        <v>0</v>
      </c>
      <c r="I32" s="490">
        <v>0</v>
      </c>
      <c r="J32" s="490"/>
    </row>
    <row r="33" spans="1:10" x14ac:dyDescent="0.25">
      <c r="A33" s="14" t="s">
        <v>11</v>
      </c>
      <c r="B33" s="272" t="s">
        <v>144</v>
      </c>
      <c r="C33" s="270" t="s">
        <v>127</v>
      </c>
      <c r="D33" s="252" t="s">
        <v>191</v>
      </c>
      <c r="E33" s="14"/>
      <c r="F33" s="14"/>
      <c r="G33" s="490">
        <v>0</v>
      </c>
      <c r="H33" s="202">
        <f>IFERROR(AVERAGEA(E33:G33),0)</f>
        <v>0</v>
      </c>
      <c r="I33" s="490">
        <v>0</v>
      </c>
      <c r="J33" s="490"/>
    </row>
    <row r="34" spans="1:10" x14ac:dyDescent="0.25">
      <c r="A34" s="351" t="s">
        <v>30</v>
      </c>
      <c r="B34" s="62" t="s">
        <v>12</v>
      </c>
      <c r="C34" s="72" t="s">
        <v>696</v>
      </c>
      <c r="D34" s="72" t="s">
        <v>13</v>
      </c>
      <c r="E34" s="180">
        <f>IFERROR((E31/E30)*100,0)</f>
        <v>0</v>
      </c>
      <c r="F34" s="180">
        <f>IFERROR((F31/F30)*100,0)</f>
        <v>0</v>
      </c>
      <c r="G34" s="180">
        <f>IFERROR((G31/G30)*100,0)</f>
        <v>0</v>
      </c>
      <c r="H34" s="180">
        <f>IFERROR((H31/H30)*100,0)</f>
        <v>0</v>
      </c>
      <c r="I34" s="180">
        <f>IFERROR((I31/I30)*100,0)</f>
        <v>0</v>
      </c>
      <c r="J34" s="351"/>
    </row>
    <row r="35" spans="1:10" x14ac:dyDescent="0.25">
      <c r="A35" s="14"/>
      <c r="B35" s="350"/>
      <c r="C35" s="350"/>
      <c r="D35" s="14"/>
      <c r="E35" s="14"/>
      <c r="F35" s="14"/>
      <c r="G35" s="14"/>
      <c r="H35" s="252"/>
      <c r="I35" s="16"/>
      <c r="J35" s="345"/>
    </row>
    <row r="36" spans="1:10" x14ac:dyDescent="0.25">
      <c r="A36" s="349" t="s">
        <v>21</v>
      </c>
      <c r="B36" s="179" t="s">
        <v>747</v>
      </c>
      <c r="C36" s="268"/>
      <c r="D36" s="263"/>
      <c r="E36" s="346"/>
      <c r="F36" s="346"/>
      <c r="G36" s="346"/>
      <c r="H36" s="263"/>
      <c r="I36" s="347"/>
      <c r="J36" s="348"/>
    </row>
    <row r="37" spans="1:10" x14ac:dyDescent="0.25">
      <c r="A37" s="14" t="s">
        <v>5</v>
      </c>
      <c r="B37" s="272" t="s">
        <v>24</v>
      </c>
      <c r="C37" s="614"/>
      <c r="D37" s="17"/>
      <c r="E37" s="354"/>
      <c r="F37" s="354"/>
      <c r="G37" s="354"/>
      <c r="H37" s="263"/>
      <c r="I37" s="346"/>
      <c r="J37" s="346"/>
    </row>
    <row r="38" spans="1:10" x14ac:dyDescent="0.25">
      <c r="A38" s="14" t="s">
        <v>7</v>
      </c>
      <c r="B38" s="65" t="s">
        <v>8</v>
      </c>
      <c r="C38" s="270" t="s">
        <v>127</v>
      </c>
      <c r="D38" s="252" t="s">
        <v>191</v>
      </c>
      <c r="E38" s="14"/>
      <c r="F38" s="14"/>
      <c r="G38" s="490"/>
      <c r="H38" s="202">
        <f>IFERROR(AVERAGEA(E38:G38),0)</f>
        <v>0</v>
      </c>
      <c r="I38" s="14"/>
      <c r="J38" s="490"/>
    </row>
    <row r="39" spans="1:10" x14ac:dyDescent="0.25">
      <c r="A39" s="14" t="s">
        <v>9</v>
      </c>
      <c r="B39" s="65" t="s">
        <v>10</v>
      </c>
      <c r="C39" s="270" t="s">
        <v>127</v>
      </c>
      <c r="D39" s="252" t="s">
        <v>191</v>
      </c>
      <c r="E39" s="14"/>
      <c r="F39" s="14"/>
      <c r="G39" s="490"/>
      <c r="H39" s="202">
        <f>IFERROR(AVERAGEA(E39:G39),0)</f>
        <v>0</v>
      </c>
      <c r="I39" s="490"/>
      <c r="J39" s="490"/>
    </row>
    <row r="40" spans="1:10" x14ac:dyDescent="0.25">
      <c r="A40" s="14" t="s">
        <v>11</v>
      </c>
      <c r="B40" s="272" t="s">
        <v>1231</v>
      </c>
      <c r="C40" s="270" t="s">
        <v>127</v>
      </c>
      <c r="D40" s="252" t="s">
        <v>191</v>
      </c>
      <c r="E40" s="14"/>
      <c r="F40" s="14"/>
      <c r="G40" s="490">
        <v>0</v>
      </c>
      <c r="H40" s="202">
        <f>IFERROR(AVERAGEA(E40:G40),0)</f>
        <v>0</v>
      </c>
      <c r="I40" s="490">
        <v>0</v>
      </c>
      <c r="J40" s="490"/>
    </row>
    <row r="41" spans="1:10" x14ac:dyDescent="0.25">
      <c r="A41" s="14" t="s">
        <v>30</v>
      </c>
      <c r="B41" s="272" t="s">
        <v>1232</v>
      </c>
      <c r="C41" s="270" t="s">
        <v>127</v>
      </c>
      <c r="D41" s="252" t="s">
        <v>191</v>
      </c>
      <c r="E41" s="14"/>
      <c r="F41" s="14"/>
      <c r="G41" s="490">
        <v>0</v>
      </c>
      <c r="H41" s="202">
        <f>IFERROR(AVERAGEA(E41:G41),0)</f>
        <v>0</v>
      </c>
      <c r="I41" s="490">
        <v>0</v>
      </c>
      <c r="J41" s="490"/>
    </row>
    <row r="42" spans="1:10" x14ac:dyDescent="0.25">
      <c r="A42" s="351" t="s">
        <v>32</v>
      </c>
      <c r="B42" s="62" t="s">
        <v>12</v>
      </c>
      <c r="C42" s="72" t="s">
        <v>696</v>
      </c>
      <c r="D42" s="72" t="s">
        <v>13</v>
      </c>
      <c r="E42" s="180">
        <f>IFERROR((E39/E38)*100,0)</f>
        <v>0</v>
      </c>
      <c r="F42" s="180">
        <f>IFERROR((F39/F38)*100,0)</f>
        <v>0</v>
      </c>
      <c r="G42" s="180">
        <f>IFERROR((G39/G38)*100,0)</f>
        <v>0</v>
      </c>
      <c r="H42" s="180">
        <f>IFERROR((H39/H38)*100,0)</f>
        <v>0</v>
      </c>
      <c r="I42" s="180">
        <f>IFERROR((I39/I38)*100,0)</f>
        <v>0</v>
      </c>
      <c r="J42" s="351"/>
    </row>
    <row r="43" spans="1:10" x14ac:dyDescent="0.25">
      <c r="A43" s="355" t="s">
        <v>22</v>
      </c>
      <c r="B43" s="179" t="s">
        <v>745</v>
      </c>
      <c r="C43" s="71"/>
      <c r="D43" s="252"/>
      <c r="E43" s="14"/>
      <c r="F43" s="14"/>
      <c r="G43" s="14"/>
      <c r="H43" s="273"/>
      <c r="I43" s="356"/>
      <c r="J43" s="345"/>
    </row>
    <row r="44" spans="1:10" x14ac:dyDescent="0.25">
      <c r="A44" s="14" t="s">
        <v>5</v>
      </c>
      <c r="B44" s="65" t="s">
        <v>24</v>
      </c>
      <c r="C44" s="269"/>
      <c r="D44" s="17"/>
      <c r="E44" s="354"/>
      <c r="F44" s="354"/>
      <c r="G44" s="354"/>
      <c r="H44" s="263"/>
      <c r="I44" s="346"/>
      <c r="J44" s="346"/>
    </row>
    <row r="45" spans="1:10" x14ac:dyDescent="0.25">
      <c r="A45" s="14" t="s">
        <v>7</v>
      </c>
      <c r="B45" s="65" t="s">
        <v>8</v>
      </c>
      <c r="C45" s="270" t="s">
        <v>127</v>
      </c>
      <c r="D45" s="252" t="s">
        <v>191</v>
      </c>
      <c r="E45" s="14"/>
      <c r="F45" s="14"/>
      <c r="G45" s="14">
        <v>0</v>
      </c>
      <c r="H45" s="202">
        <f>IFERROR(AVERAGEA(E45:G45),0)</f>
        <v>0</v>
      </c>
      <c r="I45" s="490">
        <v>0</v>
      </c>
      <c r="J45" s="345"/>
    </row>
    <row r="46" spans="1:10" x14ac:dyDescent="0.25">
      <c r="A46" s="14" t="s">
        <v>9</v>
      </c>
      <c r="B46" s="65" t="s">
        <v>10</v>
      </c>
      <c r="C46" s="270" t="s">
        <v>127</v>
      </c>
      <c r="D46" s="252" t="s">
        <v>191</v>
      </c>
      <c r="E46" s="14"/>
      <c r="F46" s="14"/>
      <c r="G46" s="14">
        <v>0</v>
      </c>
      <c r="H46" s="202">
        <f>IFERROR(AVERAGEA(E46:G46),0)</f>
        <v>0</v>
      </c>
      <c r="I46" s="490">
        <v>0</v>
      </c>
      <c r="J46" s="345"/>
    </row>
    <row r="47" spans="1:10" x14ac:dyDescent="0.25">
      <c r="A47" s="14" t="s">
        <v>11</v>
      </c>
      <c r="B47" s="272" t="s">
        <v>743</v>
      </c>
      <c r="C47" s="270" t="s">
        <v>127</v>
      </c>
      <c r="D47" s="252" t="s">
        <v>191</v>
      </c>
      <c r="E47" s="14"/>
      <c r="F47" s="14"/>
      <c r="G47" s="14">
        <v>0</v>
      </c>
      <c r="H47" s="202">
        <f>IFERROR(AVERAGEA(E47:G47),0)</f>
        <v>0</v>
      </c>
      <c r="I47" s="490">
        <v>0</v>
      </c>
      <c r="J47" s="345"/>
    </row>
    <row r="48" spans="1:10" x14ac:dyDescent="0.25">
      <c r="A48" s="14" t="s">
        <v>30</v>
      </c>
      <c r="B48" s="272" t="s">
        <v>744</v>
      </c>
      <c r="C48" s="270" t="s">
        <v>127</v>
      </c>
      <c r="D48" s="252" t="s">
        <v>191</v>
      </c>
      <c r="E48" s="14"/>
      <c r="F48" s="14"/>
      <c r="G48" s="14">
        <v>0</v>
      </c>
      <c r="H48" s="202">
        <f>IFERROR(AVERAGEA(E48:G48),0)</f>
        <v>0</v>
      </c>
      <c r="I48" s="490">
        <v>0</v>
      </c>
      <c r="J48" s="345"/>
    </row>
    <row r="49" spans="1:10" x14ac:dyDescent="0.25">
      <c r="A49" s="351" t="s">
        <v>32</v>
      </c>
      <c r="B49" s="62" t="s">
        <v>12</v>
      </c>
      <c r="C49" s="72" t="s">
        <v>696</v>
      </c>
      <c r="D49" s="72" t="s">
        <v>13</v>
      </c>
      <c r="E49" s="180">
        <f>IFERROR((E46/E45)*100,0)</f>
        <v>0</v>
      </c>
      <c r="F49" s="180">
        <f>IFERROR((F46/F45)*100,0)</f>
        <v>0</v>
      </c>
      <c r="G49" s="180">
        <f>IFERROR((G46/G45)*100,0)</f>
        <v>0</v>
      </c>
      <c r="H49" s="180">
        <f>IFERROR((H46/H45)*100,0)</f>
        <v>0</v>
      </c>
      <c r="I49" s="180">
        <f>IFERROR((I46/I45)*100,0)</f>
        <v>0</v>
      </c>
      <c r="J49" s="351"/>
    </row>
    <row r="50" spans="1:10" x14ac:dyDescent="0.25">
      <c r="A50" s="355" t="s">
        <v>23</v>
      </c>
      <c r="B50" s="336" t="s">
        <v>746</v>
      </c>
      <c r="C50" s="71"/>
      <c r="D50" s="252"/>
      <c r="E50" s="14"/>
      <c r="F50" s="14"/>
      <c r="G50" s="14"/>
      <c r="H50" s="346"/>
      <c r="I50" s="346"/>
      <c r="J50" s="346"/>
    </row>
    <row r="51" spans="1:10" x14ac:dyDescent="0.25">
      <c r="A51" s="14" t="s">
        <v>5</v>
      </c>
      <c r="B51" s="65" t="s">
        <v>6</v>
      </c>
      <c r="C51" s="269"/>
      <c r="D51" s="17"/>
      <c r="E51" s="354"/>
      <c r="F51" s="354"/>
      <c r="G51" s="354"/>
      <c r="H51" s="263"/>
      <c r="I51" s="346"/>
      <c r="J51" s="346"/>
    </row>
    <row r="52" spans="1:10" x14ac:dyDescent="0.25">
      <c r="A52" s="14" t="s">
        <v>7</v>
      </c>
      <c r="B52" s="65" t="s">
        <v>8</v>
      </c>
      <c r="C52" s="270" t="s">
        <v>127</v>
      </c>
      <c r="D52" s="252" t="s">
        <v>191</v>
      </c>
      <c r="E52" s="14"/>
      <c r="F52" s="14"/>
      <c r="G52" s="14">
        <v>0</v>
      </c>
      <c r="H52" s="202">
        <f>IFERROR(AVERAGEA(E52:G52),0)</f>
        <v>0</v>
      </c>
      <c r="I52" s="490">
        <v>0</v>
      </c>
      <c r="J52" s="345"/>
    </row>
    <row r="53" spans="1:10" x14ac:dyDescent="0.25">
      <c r="A53" s="14" t="s">
        <v>9</v>
      </c>
      <c r="B53" s="65" t="s">
        <v>10</v>
      </c>
      <c r="C53" s="270" t="s">
        <v>127</v>
      </c>
      <c r="D53" s="252" t="s">
        <v>191</v>
      </c>
      <c r="E53" s="14"/>
      <c r="F53" s="14"/>
      <c r="G53" s="14">
        <v>0</v>
      </c>
      <c r="H53" s="202">
        <f>IFERROR(AVERAGEA(E53:G53),0)</f>
        <v>0</v>
      </c>
      <c r="I53" s="490">
        <v>0</v>
      </c>
      <c r="J53" s="345"/>
    </row>
    <row r="54" spans="1:10" x14ac:dyDescent="0.25">
      <c r="A54" s="14" t="s">
        <v>11</v>
      </c>
      <c r="B54" s="66" t="s">
        <v>809</v>
      </c>
      <c r="C54" s="270" t="s">
        <v>127</v>
      </c>
      <c r="D54" s="252" t="s">
        <v>191</v>
      </c>
      <c r="E54" s="14"/>
      <c r="F54" s="14"/>
      <c r="G54" s="14">
        <v>0</v>
      </c>
      <c r="H54" s="202">
        <f>IFERROR(AVERAGEA(E54:G54),0)</f>
        <v>0</v>
      </c>
      <c r="I54" s="490">
        <v>0</v>
      </c>
      <c r="J54" s="345"/>
    </row>
    <row r="55" spans="1:10" x14ac:dyDescent="0.25">
      <c r="A55" s="14" t="s">
        <v>30</v>
      </c>
      <c r="B55" s="66" t="s">
        <v>810</v>
      </c>
      <c r="C55" s="270" t="s">
        <v>127</v>
      </c>
      <c r="D55" s="252" t="s">
        <v>191</v>
      </c>
      <c r="E55" s="14"/>
      <c r="F55" s="14"/>
      <c r="G55" s="14">
        <v>0</v>
      </c>
      <c r="H55" s="202">
        <f>IFERROR(AVERAGEA(E55:G55),0)</f>
        <v>0</v>
      </c>
      <c r="I55" s="490">
        <v>0</v>
      </c>
      <c r="J55" s="345"/>
    </row>
    <row r="56" spans="1:10" x14ac:dyDescent="0.25">
      <c r="A56" s="351" t="s">
        <v>32</v>
      </c>
      <c r="B56" s="62" t="s">
        <v>12</v>
      </c>
      <c r="C56" s="72" t="s">
        <v>696</v>
      </c>
      <c r="D56" s="72" t="s">
        <v>13</v>
      </c>
      <c r="E56" s="180">
        <f>IFERROR((E53/E52)*100,0)</f>
        <v>0</v>
      </c>
      <c r="F56" s="180">
        <f>IFERROR((F53/F52)*100,0)</f>
        <v>0</v>
      </c>
      <c r="G56" s="180">
        <f>IFERROR((G53/G52)*100,0)</f>
        <v>0</v>
      </c>
      <c r="H56" s="180">
        <f>IFERROR((H53/H52)*100,0)</f>
        <v>0</v>
      </c>
      <c r="I56" s="180">
        <f>IFERROR((I53/I52)*100,0)</f>
        <v>0</v>
      </c>
      <c r="J56" s="351"/>
    </row>
    <row r="57" spans="1:10" x14ac:dyDescent="0.25">
      <c r="A57" s="14"/>
      <c r="B57" s="350"/>
      <c r="C57" s="350"/>
      <c r="D57" s="14"/>
      <c r="E57" s="14"/>
      <c r="F57" s="14"/>
      <c r="G57" s="14"/>
      <c r="H57" s="357"/>
      <c r="I57" s="358"/>
      <c r="J57" s="345"/>
    </row>
    <row r="58" spans="1:10" x14ac:dyDescent="0.25">
      <c r="A58" s="346" t="s">
        <v>1050</v>
      </c>
      <c r="B58" s="179" t="s">
        <v>1051</v>
      </c>
      <c r="C58" s="516"/>
      <c r="D58" s="517"/>
      <c r="E58" s="517"/>
      <c r="F58" s="517"/>
      <c r="G58" s="517"/>
      <c r="H58" s="518"/>
      <c r="I58" s="519"/>
      <c r="J58" s="520"/>
    </row>
    <row r="59" spans="1:10" x14ac:dyDescent="0.25">
      <c r="A59" s="14" t="s">
        <v>5</v>
      </c>
      <c r="B59" s="66" t="s">
        <v>654</v>
      </c>
      <c r="C59" s="80" t="s">
        <v>127</v>
      </c>
      <c r="D59" s="252" t="s">
        <v>748</v>
      </c>
      <c r="E59" s="252"/>
      <c r="F59" s="252"/>
      <c r="G59" s="252"/>
      <c r="H59" s="175">
        <v>1</v>
      </c>
      <c r="I59" s="175">
        <v>1</v>
      </c>
      <c r="J59" s="525"/>
    </row>
    <row r="60" spans="1:10" x14ac:dyDescent="0.25">
      <c r="A60" s="14" t="s">
        <v>7</v>
      </c>
      <c r="B60" s="66" t="s">
        <v>1052</v>
      </c>
      <c r="C60" s="80" t="s">
        <v>127</v>
      </c>
      <c r="D60" s="252" t="s">
        <v>748</v>
      </c>
      <c r="E60" s="252"/>
      <c r="F60" s="252"/>
      <c r="G60" s="252"/>
      <c r="H60" s="521">
        <v>6.1499999999999999E-2</v>
      </c>
      <c r="I60" s="521">
        <v>6.1499999999999999E-2</v>
      </c>
      <c r="J60" s="357"/>
    </row>
    <row r="61" spans="1:10" x14ac:dyDescent="0.25">
      <c r="A61" s="14" t="s">
        <v>9</v>
      </c>
      <c r="B61" s="66" t="s">
        <v>1053</v>
      </c>
      <c r="C61" s="80" t="s">
        <v>127</v>
      </c>
      <c r="D61" s="252" t="s">
        <v>748</v>
      </c>
      <c r="E61" s="252"/>
      <c r="F61" s="252"/>
      <c r="G61" s="252"/>
      <c r="H61" s="526">
        <v>13.888999999999999</v>
      </c>
      <c r="I61" s="526">
        <v>13.888999999999999</v>
      </c>
      <c r="J61" s="357"/>
    </row>
    <row r="62" spans="1:10" x14ac:dyDescent="0.25">
      <c r="A62" s="14" t="s">
        <v>11</v>
      </c>
      <c r="B62" s="66" t="s">
        <v>1054</v>
      </c>
      <c r="C62" s="80" t="s">
        <v>127</v>
      </c>
      <c r="D62" s="252" t="s">
        <v>748</v>
      </c>
      <c r="E62" s="252"/>
      <c r="F62" s="252"/>
      <c r="G62" s="252"/>
      <c r="H62" s="526">
        <v>0.219</v>
      </c>
      <c r="I62" s="526">
        <v>0.219</v>
      </c>
      <c r="J62" s="357"/>
    </row>
    <row r="63" spans="1:10" x14ac:dyDescent="0.25">
      <c r="A63" s="14" t="s">
        <v>30</v>
      </c>
      <c r="B63" s="65" t="s">
        <v>1055</v>
      </c>
      <c r="C63" s="80" t="s">
        <v>127</v>
      </c>
      <c r="D63" s="252" t="s">
        <v>748</v>
      </c>
      <c r="E63" s="252"/>
      <c r="F63" s="252"/>
      <c r="G63" s="252"/>
      <c r="H63" s="252"/>
      <c r="I63" s="522"/>
      <c r="J63" s="345"/>
    </row>
    <row r="64" spans="1:10" x14ac:dyDescent="0.25">
      <c r="A64" s="14" t="s">
        <v>32</v>
      </c>
      <c r="B64" s="65" t="s">
        <v>1056</v>
      </c>
      <c r="C64" s="80" t="s">
        <v>127</v>
      </c>
      <c r="D64" s="252" t="s">
        <v>748</v>
      </c>
      <c r="E64" s="252"/>
      <c r="F64" s="252"/>
      <c r="G64" s="252"/>
      <c r="H64" s="252"/>
      <c r="I64" s="522"/>
      <c r="J64" s="345"/>
    </row>
    <row r="65" spans="1:11" x14ac:dyDescent="0.25">
      <c r="A65" s="344" t="s">
        <v>35</v>
      </c>
      <c r="B65" s="65" t="s">
        <v>1057</v>
      </c>
      <c r="C65" s="80" t="s">
        <v>127</v>
      </c>
      <c r="D65" s="252" t="s">
        <v>748</v>
      </c>
      <c r="E65" s="252"/>
      <c r="F65" s="252"/>
      <c r="G65" s="252"/>
      <c r="H65" s="523"/>
      <c r="I65" s="524"/>
      <c r="J65" s="360"/>
    </row>
    <row r="66" spans="1:11" x14ac:dyDescent="0.25">
      <c r="A66" s="14"/>
      <c r="B66" s="13"/>
      <c r="C66" s="362"/>
      <c r="D66" s="14"/>
      <c r="E66" s="14"/>
      <c r="F66" s="14"/>
      <c r="G66" s="14"/>
      <c r="H66" s="360"/>
      <c r="I66" s="361"/>
      <c r="J66" s="360"/>
    </row>
    <row r="67" spans="1:11" x14ac:dyDescent="0.25">
      <c r="A67" s="346" t="s">
        <v>25</v>
      </c>
      <c r="B67" s="83" t="s">
        <v>148</v>
      </c>
      <c r="C67" s="83"/>
      <c r="D67" s="517"/>
      <c r="E67" s="673"/>
      <c r="F67" s="673"/>
      <c r="G67" s="673"/>
      <c r="H67" s="673"/>
      <c r="I67" s="674"/>
      <c r="J67" s="348"/>
    </row>
    <row r="68" spans="1:11" ht="27.6" x14ac:dyDescent="0.25">
      <c r="A68" s="354" t="s">
        <v>26</v>
      </c>
      <c r="B68" s="70" t="s">
        <v>154</v>
      </c>
      <c r="C68" s="70"/>
      <c r="D68" s="252"/>
      <c r="E68" s="14"/>
      <c r="F68" s="14"/>
      <c r="G68" s="14"/>
      <c r="H68" s="14"/>
      <c r="I68" s="16"/>
      <c r="J68" s="345"/>
    </row>
    <row r="69" spans="1:11" ht="14.4" x14ac:dyDescent="0.3">
      <c r="A69" s="12" t="s">
        <v>5</v>
      </c>
      <c r="B69" s="65" t="s">
        <v>149</v>
      </c>
      <c r="C69" s="270" t="s">
        <v>127</v>
      </c>
      <c r="D69" s="252" t="s">
        <v>27</v>
      </c>
      <c r="E69" s="14"/>
      <c r="F69" s="14"/>
      <c r="G69" s="491"/>
      <c r="H69" s="202">
        <f t="shared" ref="H69:H79" si="0">IFERROR(AVERAGEA(E69:G69),0)</f>
        <v>0</v>
      </c>
      <c r="I69" s="994"/>
      <c r="J69" s="345"/>
    </row>
    <row r="70" spans="1:11" x14ac:dyDescent="0.25">
      <c r="A70" s="12" t="s">
        <v>7</v>
      </c>
      <c r="B70" s="65" t="s">
        <v>150</v>
      </c>
      <c r="C70" s="270" t="s">
        <v>127</v>
      </c>
      <c r="D70" s="252" t="s">
        <v>27</v>
      </c>
      <c r="E70" s="14"/>
      <c r="F70" s="14"/>
      <c r="G70" s="14"/>
      <c r="H70" s="202">
        <f t="shared" si="0"/>
        <v>0</v>
      </c>
      <c r="I70" s="491"/>
      <c r="J70" s="345"/>
    </row>
    <row r="71" spans="1:11" ht="27.6" x14ac:dyDescent="0.25">
      <c r="A71" s="12" t="s">
        <v>9</v>
      </c>
      <c r="B71" s="65" t="s">
        <v>1048</v>
      </c>
      <c r="C71" s="270" t="s">
        <v>127</v>
      </c>
      <c r="D71" s="252" t="s">
        <v>27</v>
      </c>
      <c r="E71" s="14"/>
      <c r="F71" s="14"/>
      <c r="G71" s="14"/>
      <c r="H71" s="202">
        <f t="shared" si="0"/>
        <v>0</v>
      </c>
      <c r="I71" s="491"/>
      <c r="J71" s="345"/>
    </row>
    <row r="72" spans="1:11" ht="27.6" x14ac:dyDescent="0.25">
      <c r="A72" s="359" t="s">
        <v>11</v>
      </c>
      <c r="B72" s="65" t="s">
        <v>584</v>
      </c>
      <c r="C72" s="80" t="s">
        <v>127</v>
      </c>
      <c r="D72" s="123" t="s">
        <v>13</v>
      </c>
      <c r="E72" s="365"/>
      <c r="F72" s="365"/>
      <c r="G72" s="365"/>
      <c r="H72" s="203">
        <f>IFERROR(AVERAGEIF(E72:G72,"&gt;0",E72:G72),0)</f>
        <v>0</v>
      </c>
      <c r="I72" s="365"/>
      <c r="J72" s="345"/>
    </row>
    <row r="73" spans="1:11" ht="27.6" x14ac:dyDescent="0.25">
      <c r="A73" s="359" t="s">
        <v>30</v>
      </c>
      <c r="B73" s="65" t="s">
        <v>584</v>
      </c>
      <c r="C73" s="80" t="s">
        <v>127</v>
      </c>
      <c r="D73" s="252" t="s">
        <v>27</v>
      </c>
      <c r="E73" s="14"/>
      <c r="F73" s="14"/>
      <c r="G73" s="14"/>
      <c r="H73" s="202">
        <f t="shared" si="0"/>
        <v>0</v>
      </c>
      <c r="I73" s="491"/>
      <c r="J73" s="345"/>
    </row>
    <row r="74" spans="1:11" ht="27.6" x14ac:dyDescent="0.25">
      <c r="A74" s="359" t="s">
        <v>32</v>
      </c>
      <c r="B74" s="65" t="s">
        <v>584</v>
      </c>
      <c r="C74" s="80" t="s">
        <v>127</v>
      </c>
      <c r="D74" s="252" t="s">
        <v>29</v>
      </c>
      <c r="E74" s="14"/>
      <c r="F74" s="14"/>
      <c r="G74" s="14"/>
      <c r="H74" s="202">
        <f t="shared" si="0"/>
        <v>0</v>
      </c>
      <c r="I74" s="491"/>
      <c r="J74" s="345"/>
    </row>
    <row r="75" spans="1:11" x14ac:dyDescent="0.25">
      <c r="A75" s="359" t="s">
        <v>35</v>
      </c>
      <c r="B75" s="65" t="s">
        <v>585</v>
      </c>
      <c r="C75" s="80" t="s">
        <v>127</v>
      </c>
      <c r="D75" s="252" t="s">
        <v>29</v>
      </c>
      <c r="E75" s="14"/>
      <c r="F75" s="14"/>
      <c r="G75" s="14"/>
      <c r="H75" s="202">
        <f t="shared" si="0"/>
        <v>0</v>
      </c>
      <c r="I75" s="491"/>
      <c r="J75" s="345"/>
    </row>
    <row r="76" spans="1:11" ht="27.6" x14ac:dyDescent="0.25">
      <c r="A76" s="359" t="s">
        <v>38</v>
      </c>
      <c r="B76" s="65" t="s">
        <v>562</v>
      </c>
      <c r="C76" s="80" t="s">
        <v>127</v>
      </c>
      <c r="D76" s="252" t="s">
        <v>563</v>
      </c>
      <c r="E76" s="14"/>
      <c r="F76" s="14"/>
      <c r="G76" s="14"/>
      <c r="H76" s="202">
        <f t="shared" si="0"/>
        <v>0</v>
      </c>
      <c r="I76" s="491"/>
      <c r="J76" s="345"/>
    </row>
    <row r="77" spans="1:11" x14ac:dyDescent="0.25">
      <c r="A77" s="359" t="s">
        <v>39</v>
      </c>
      <c r="B77" s="65" t="s">
        <v>564</v>
      </c>
      <c r="C77" s="80" t="s">
        <v>127</v>
      </c>
      <c r="D77" s="252" t="s">
        <v>563</v>
      </c>
      <c r="E77" s="14"/>
      <c r="F77" s="14"/>
      <c r="G77" s="14"/>
      <c r="H77" s="202">
        <f t="shared" si="0"/>
        <v>0</v>
      </c>
      <c r="I77" s="491"/>
      <c r="J77" s="345"/>
    </row>
    <row r="78" spans="1:11" x14ac:dyDescent="0.25">
      <c r="A78" s="359" t="s">
        <v>169</v>
      </c>
      <c r="B78" s="65" t="s">
        <v>28</v>
      </c>
      <c r="C78" s="80" t="s">
        <v>127</v>
      </c>
      <c r="D78" s="252" t="s">
        <v>29</v>
      </c>
      <c r="E78" s="14"/>
      <c r="F78" s="14"/>
      <c r="G78" s="14"/>
      <c r="H78" s="202">
        <f t="shared" si="0"/>
        <v>0</v>
      </c>
      <c r="I78" s="491"/>
      <c r="J78" s="345"/>
      <c r="K78" s="1077"/>
    </row>
    <row r="79" spans="1:11" ht="14.4" thickBot="1" x14ac:dyDescent="0.3">
      <c r="A79" s="89" t="s">
        <v>171</v>
      </c>
      <c r="B79" s="276" t="s">
        <v>152</v>
      </c>
      <c r="C79" s="499" t="s">
        <v>127</v>
      </c>
      <c r="D79" s="277" t="s">
        <v>655</v>
      </c>
      <c r="E79" s="367"/>
      <c r="F79" s="367"/>
      <c r="G79" s="367"/>
      <c r="H79" s="500">
        <f t="shared" si="0"/>
        <v>0</v>
      </c>
      <c r="I79" s="501"/>
      <c r="J79" s="502"/>
      <c r="K79" s="1077"/>
    </row>
    <row r="80" spans="1:11" ht="14.4" x14ac:dyDescent="0.25">
      <c r="A80" s="507" t="s">
        <v>271</v>
      </c>
      <c r="B80" s="959" t="s">
        <v>1046</v>
      </c>
      <c r="C80" s="960"/>
      <c r="D80" s="277" t="s">
        <v>988</v>
      </c>
      <c r="E80" s="665"/>
      <c r="F80" s="665"/>
      <c r="G80" s="932"/>
      <c r="H80" s="626">
        <f>G80</f>
        <v>0</v>
      </c>
      <c r="I80" s="665"/>
      <c r="J80" s="508"/>
      <c r="K80" s="498"/>
    </row>
    <row r="81" spans="1:16" ht="14.4" x14ac:dyDescent="0.25">
      <c r="A81" s="509" t="s">
        <v>273</v>
      </c>
      <c r="B81" s="961" t="s">
        <v>1047</v>
      </c>
      <c r="C81" s="24"/>
      <c r="D81" s="277" t="s">
        <v>988</v>
      </c>
      <c r="E81" s="666"/>
      <c r="F81" s="666"/>
      <c r="G81" s="933"/>
      <c r="H81" s="626">
        <f>G81</f>
        <v>0</v>
      </c>
      <c r="I81" s="666"/>
      <c r="J81" s="510"/>
      <c r="K81" s="498"/>
    </row>
    <row r="82" spans="1:16" ht="27.6" x14ac:dyDescent="0.25">
      <c r="A82" s="511" t="s">
        <v>274</v>
      </c>
      <c r="B82" s="291" t="s">
        <v>1233</v>
      </c>
      <c r="C82" s="962"/>
      <c r="D82" s="277" t="s">
        <v>988</v>
      </c>
      <c r="E82" s="666"/>
      <c r="F82" s="666"/>
      <c r="G82" s="527">
        <f>G80-G81</f>
        <v>0</v>
      </c>
      <c r="H82" s="527">
        <f>H80-H81</f>
        <v>0</v>
      </c>
      <c r="I82" s="666"/>
      <c r="J82" s="510"/>
    </row>
    <row r="83" spans="1:16" ht="28.2" thickBot="1" x14ac:dyDescent="0.3">
      <c r="A83" s="512" t="s">
        <v>275</v>
      </c>
      <c r="B83" s="963" t="s">
        <v>1234</v>
      </c>
      <c r="C83" s="964"/>
      <c r="D83" s="513" t="s">
        <v>191</v>
      </c>
      <c r="E83" s="667"/>
      <c r="F83" s="667"/>
      <c r="G83" s="934"/>
      <c r="H83" s="202">
        <f>G83</f>
        <v>0</v>
      </c>
      <c r="I83" s="666"/>
      <c r="J83" s="514"/>
    </row>
    <row r="84" spans="1:16" x14ac:dyDescent="0.25">
      <c r="A84" s="515" t="s">
        <v>396</v>
      </c>
      <c r="B84" s="503" t="s">
        <v>156</v>
      </c>
      <c r="C84" s="503"/>
      <c r="D84" s="503" t="s">
        <v>27</v>
      </c>
      <c r="E84" s="504">
        <f>E69+E70+E71</f>
        <v>0</v>
      </c>
      <c r="F84" s="504">
        <f>F69+F70+F71</f>
        <v>0</v>
      </c>
      <c r="G84" s="504">
        <f>G69+G70+G71</f>
        <v>0</v>
      </c>
      <c r="H84" s="504">
        <f>H69+H70+H71</f>
        <v>0</v>
      </c>
      <c r="I84" s="505">
        <f>I69+I70+I71</f>
        <v>0</v>
      </c>
      <c r="J84" s="506"/>
    </row>
    <row r="85" spans="1:16" ht="27.6" x14ac:dyDescent="0.25">
      <c r="A85" s="515" t="s">
        <v>397</v>
      </c>
      <c r="B85" s="166" t="s">
        <v>597</v>
      </c>
      <c r="C85" s="62"/>
      <c r="D85" s="62" t="s">
        <v>27</v>
      </c>
      <c r="E85" s="175">
        <f>IF((E69+E70+E71)&gt;E442,((E69+E70+E71)-E442),0)</f>
        <v>0</v>
      </c>
      <c r="F85" s="175">
        <f>IF((F69+F70+F71)&gt;F442,((F69+F70+F71)-F442),0)</f>
        <v>0</v>
      </c>
      <c r="G85" s="175">
        <f>IF((G69+G70+G71)&gt;G442,((G69+G70+G71)-G442),0)</f>
        <v>0</v>
      </c>
      <c r="H85" s="175">
        <f>IF((H69+H70+H71)&gt;H442,((H69+H70+H71)-H442),0)</f>
        <v>0</v>
      </c>
      <c r="I85" s="72">
        <f>IF((I69+I70+I71)&gt;I442,((I69+I70+I71)-I442),0)</f>
        <v>0</v>
      </c>
      <c r="J85" s="351"/>
    </row>
    <row r="86" spans="1:16" ht="27.6" x14ac:dyDescent="0.25">
      <c r="A86" s="515" t="s">
        <v>398</v>
      </c>
      <c r="B86" s="166" t="s">
        <v>250</v>
      </c>
      <c r="C86" s="62" t="s">
        <v>157</v>
      </c>
      <c r="D86" s="62" t="s">
        <v>137</v>
      </c>
      <c r="E86" s="175">
        <f>E85*860/10</f>
        <v>0</v>
      </c>
      <c r="F86" s="175">
        <f>F85*860/10</f>
        <v>0</v>
      </c>
      <c r="G86" s="175">
        <f>G85*860/10</f>
        <v>0</v>
      </c>
      <c r="H86" s="175">
        <f>H85*860/10</f>
        <v>0</v>
      </c>
      <c r="I86" s="104">
        <f>I85*860/10</f>
        <v>0</v>
      </c>
      <c r="J86" s="351"/>
    </row>
    <row r="87" spans="1:16" x14ac:dyDescent="0.25">
      <c r="A87" s="354"/>
      <c r="B87" s="368"/>
      <c r="C87" s="369"/>
      <c r="D87" s="369"/>
      <c r="E87" s="369"/>
      <c r="F87" s="369"/>
      <c r="G87" s="369"/>
      <c r="H87" s="370"/>
      <c r="I87" s="371"/>
      <c r="J87" s="354"/>
    </row>
    <row r="88" spans="1:16" ht="14.4" x14ac:dyDescent="0.25">
      <c r="A88" s="253" t="s">
        <v>343</v>
      </c>
      <c r="B88" s="79" t="s">
        <v>811</v>
      </c>
      <c r="C88" s="279"/>
      <c r="D88" s="280"/>
      <c r="E88" s="280"/>
      <c r="F88" s="280"/>
      <c r="G88" s="280"/>
      <c r="H88" s="280"/>
      <c r="I88" s="280"/>
      <c r="J88" s="372"/>
    </row>
    <row r="89" spans="1:16" ht="14.4" x14ac:dyDescent="0.25">
      <c r="A89" s="253" t="s">
        <v>705</v>
      </c>
      <c r="B89" s="254" t="s">
        <v>817</v>
      </c>
      <c r="C89" s="279"/>
      <c r="D89" s="280"/>
      <c r="E89" s="280"/>
      <c r="F89" s="280"/>
      <c r="G89" s="280"/>
      <c r="H89" s="280"/>
      <c r="I89" s="280"/>
      <c r="J89" s="372"/>
    </row>
    <row r="90" spans="1:16" x14ac:dyDescent="0.25">
      <c r="A90" s="200" t="s">
        <v>821</v>
      </c>
      <c r="B90" s="201" t="s">
        <v>812</v>
      </c>
      <c r="C90" s="1079" t="s">
        <v>819</v>
      </c>
      <c r="D90" s="1080"/>
      <c r="E90" s="1080"/>
      <c r="F90" s="1080"/>
      <c r="G90" s="1080"/>
      <c r="H90" s="1080"/>
      <c r="I90" s="1080"/>
      <c r="J90" s="373"/>
      <c r="K90" s="374"/>
      <c r="L90" s="374"/>
      <c r="M90" s="374"/>
      <c r="N90" s="374"/>
      <c r="O90" s="374"/>
      <c r="P90" s="374"/>
    </row>
    <row r="91" spans="1:16" ht="14.4" x14ac:dyDescent="0.3">
      <c r="A91" s="176" t="s">
        <v>5</v>
      </c>
      <c r="B91" s="23" t="s">
        <v>536</v>
      </c>
      <c r="C91" s="176"/>
      <c r="D91" s="474"/>
      <c r="E91" s="473"/>
      <c r="F91" s="473"/>
      <c r="G91" s="473"/>
      <c r="H91" s="473"/>
      <c r="I91" s="473"/>
      <c r="J91" s="473"/>
      <c r="K91" s="376"/>
      <c r="L91" s="376"/>
      <c r="M91" s="376"/>
      <c r="N91" s="376"/>
      <c r="O91" s="376"/>
      <c r="P91" s="376"/>
    </row>
    <row r="92" spans="1:16" ht="14.4" x14ac:dyDescent="0.3">
      <c r="A92" s="176" t="s">
        <v>7</v>
      </c>
      <c r="B92" s="23" t="s">
        <v>537</v>
      </c>
      <c r="C92" s="24"/>
      <c r="D92" s="24" t="s">
        <v>264</v>
      </c>
      <c r="E92" s="377"/>
      <c r="F92" s="377"/>
      <c r="G92" s="377">
        <v>0</v>
      </c>
      <c r="H92" s="202">
        <f t="shared" ref="H92:H101" si="1">IFERROR(AVERAGEA(E92:G92),0)</f>
        <v>0</v>
      </c>
      <c r="I92" s="377">
        <v>0</v>
      </c>
      <c r="J92" s="375"/>
      <c r="K92" s="376"/>
      <c r="L92" s="376"/>
      <c r="M92" s="376"/>
      <c r="N92" s="376"/>
      <c r="O92" s="376"/>
      <c r="P92" s="376"/>
    </row>
    <row r="93" spans="1:16" ht="14.4" x14ac:dyDescent="0.3">
      <c r="A93" s="176" t="s">
        <v>9</v>
      </c>
      <c r="B93" s="23" t="s">
        <v>708</v>
      </c>
      <c r="C93" s="24" t="s">
        <v>127</v>
      </c>
      <c r="D93" s="24" t="s">
        <v>191</v>
      </c>
      <c r="E93" s="377"/>
      <c r="F93" s="377"/>
      <c r="G93" s="377">
        <v>0</v>
      </c>
      <c r="H93" s="202">
        <f t="shared" si="1"/>
        <v>0</v>
      </c>
      <c r="I93" s="377">
        <v>0</v>
      </c>
      <c r="J93" s="375"/>
      <c r="K93" s="376"/>
      <c r="L93" s="376"/>
      <c r="M93" s="376"/>
      <c r="N93" s="376"/>
      <c r="O93" s="376"/>
      <c r="P93" s="376"/>
    </row>
    <row r="94" spans="1:16" ht="14.4" x14ac:dyDescent="0.3">
      <c r="A94" s="176" t="s">
        <v>11</v>
      </c>
      <c r="B94" s="23" t="s">
        <v>709</v>
      </c>
      <c r="C94" s="24" t="s">
        <v>127</v>
      </c>
      <c r="D94" s="24" t="s">
        <v>163</v>
      </c>
      <c r="E94" s="377"/>
      <c r="F94" s="377"/>
      <c r="G94" s="377">
        <v>0</v>
      </c>
      <c r="H94" s="202">
        <f t="shared" si="1"/>
        <v>0</v>
      </c>
      <c r="I94" s="377">
        <v>0</v>
      </c>
      <c r="J94" s="375"/>
      <c r="K94" s="376"/>
      <c r="L94" s="376"/>
      <c r="M94" s="376"/>
      <c r="N94" s="376"/>
      <c r="O94" s="376"/>
      <c r="P94" s="376"/>
    </row>
    <row r="95" spans="1:16" ht="14.4" x14ac:dyDescent="0.3">
      <c r="A95" s="176" t="s">
        <v>30</v>
      </c>
      <c r="B95" s="23" t="s">
        <v>710</v>
      </c>
      <c r="C95" s="24" t="s">
        <v>127</v>
      </c>
      <c r="D95" s="24" t="s">
        <v>191</v>
      </c>
      <c r="E95" s="377"/>
      <c r="F95" s="377"/>
      <c r="G95" s="377">
        <v>0</v>
      </c>
      <c r="H95" s="202">
        <f t="shared" si="1"/>
        <v>0</v>
      </c>
      <c r="I95" s="378">
        <v>0</v>
      </c>
      <c r="J95" s="375"/>
      <c r="K95" s="376"/>
      <c r="L95" s="376"/>
      <c r="M95" s="376"/>
      <c r="N95" s="376"/>
      <c r="O95" s="376"/>
      <c r="P95" s="376"/>
    </row>
    <row r="96" spans="1:16" ht="14.4" x14ac:dyDescent="0.3">
      <c r="A96" s="176" t="s">
        <v>32</v>
      </c>
      <c r="B96" s="23" t="s">
        <v>525</v>
      </c>
      <c r="C96" s="24" t="s">
        <v>711</v>
      </c>
      <c r="D96" s="24" t="s">
        <v>540</v>
      </c>
      <c r="E96" s="365"/>
      <c r="F96" s="365"/>
      <c r="G96" s="365"/>
      <c r="H96" s="203">
        <f>IFERROR(AVERAGEIF(E96:G96,"&gt;0",E96:G96),0)</f>
        <v>0</v>
      </c>
      <c r="I96" s="365"/>
      <c r="J96" s="375"/>
      <c r="K96" s="376"/>
      <c r="L96" s="376"/>
      <c r="M96" s="376"/>
      <c r="N96" s="376"/>
      <c r="O96" s="376"/>
      <c r="P96" s="376"/>
    </row>
    <row r="97" spans="1:16" ht="14.4" x14ac:dyDescent="0.3">
      <c r="A97" s="176" t="s">
        <v>35</v>
      </c>
      <c r="B97" s="23" t="s">
        <v>712</v>
      </c>
      <c r="C97" s="24" t="s">
        <v>127</v>
      </c>
      <c r="D97" s="24" t="s">
        <v>191</v>
      </c>
      <c r="E97" s="377"/>
      <c r="F97" s="377"/>
      <c r="G97" s="377">
        <v>0</v>
      </c>
      <c r="H97" s="202">
        <f t="shared" si="1"/>
        <v>0</v>
      </c>
      <c r="I97" s="378">
        <v>0</v>
      </c>
      <c r="J97" s="375"/>
      <c r="K97" s="376"/>
      <c r="L97" s="376"/>
      <c r="M97" s="376"/>
      <c r="N97" s="376"/>
      <c r="O97" s="376"/>
      <c r="P97" s="376"/>
    </row>
    <row r="98" spans="1:16" ht="14.4" x14ac:dyDescent="0.3">
      <c r="A98" s="176" t="s">
        <v>38</v>
      </c>
      <c r="B98" s="23" t="s">
        <v>713</v>
      </c>
      <c r="C98" s="24" t="s">
        <v>711</v>
      </c>
      <c r="D98" s="24" t="s">
        <v>540</v>
      </c>
      <c r="E98" s="365"/>
      <c r="F98" s="365"/>
      <c r="G98" s="365"/>
      <c r="H98" s="203">
        <f>IFERROR(AVERAGEIF(E98:G98,"&gt;0",E98:G98),0)</f>
        <v>0</v>
      </c>
      <c r="I98" s="365"/>
      <c r="J98" s="375"/>
      <c r="K98" s="376"/>
      <c r="L98" s="376"/>
      <c r="M98" s="376"/>
      <c r="N98" s="376"/>
      <c r="O98" s="376"/>
      <c r="P98" s="376"/>
    </row>
    <row r="99" spans="1:16" ht="14.4" x14ac:dyDescent="0.3">
      <c r="A99" s="176" t="s">
        <v>39</v>
      </c>
      <c r="B99" s="23" t="s">
        <v>714</v>
      </c>
      <c r="C99" s="24" t="s">
        <v>127</v>
      </c>
      <c r="D99" s="24" t="s">
        <v>191</v>
      </c>
      <c r="E99" s="377"/>
      <c r="F99" s="377"/>
      <c r="G99" s="377">
        <v>0</v>
      </c>
      <c r="H99" s="202">
        <f t="shared" si="1"/>
        <v>0</v>
      </c>
      <c r="I99" s="378">
        <v>0</v>
      </c>
      <c r="J99" s="375"/>
      <c r="K99" s="376"/>
      <c r="L99" s="376"/>
      <c r="M99" s="376"/>
      <c r="N99" s="376"/>
      <c r="O99" s="376"/>
      <c r="P99" s="376"/>
    </row>
    <row r="100" spans="1:16" ht="14.4" x14ac:dyDescent="0.3">
      <c r="A100" s="176" t="s">
        <v>169</v>
      </c>
      <c r="B100" s="23" t="s">
        <v>715</v>
      </c>
      <c r="C100" s="24" t="s">
        <v>711</v>
      </c>
      <c r="D100" s="24" t="s">
        <v>540</v>
      </c>
      <c r="E100" s="365"/>
      <c r="F100" s="365"/>
      <c r="G100" s="365"/>
      <c r="H100" s="203">
        <f>IFERROR(AVERAGEIF(E100:G100,"&gt;0",E100:G100),0)</f>
        <v>0</v>
      </c>
      <c r="I100" s="365"/>
      <c r="J100" s="375"/>
      <c r="K100" s="376"/>
      <c r="L100" s="376"/>
      <c r="M100" s="376"/>
      <c r="N100" s="376"/>
      <c r="O100" s="376"/>
      <c r="P100" s="376"/>
    </row>
    <row r="101" spans="1:16" ht="14.4" x14ac:dyDescent="0.3">
      <c r="A101" s="176" t="s">
        <v>171</v>
      </c>
      <c r="B101" s="23" t="s">
        <v>716</v>
      </c>
      <c r="C101" s="24" t="s">
        <v>127</v>
      </c>
      <c r="D101" s="24" t="s">
        <v>191</v>
      </c>
      <c r="E101" s="377"/>
      <c r="F101" s="377"/>
      <c r="G101" s="377">
        <v>0</v>
      </c>
      <c r="H101" s="202">
        <f t="shared" si="1"/>
        <v>0</v>
      </c>
      <c r="I101" s="378">
        <v>0</v>
      </c>
      <c r="J101" s="375"/>
      <c r="K101" s="376"/>
      <c r="L101" s="376"/>
      <c r="M101" s="376"/>
      <c r="N101" s="376"/>
      <c r="O101" s="376"/>
      <c r="P101" s="376"/>
    </row>
    <row r="102" spans="1:16" ht="14.4" x14ac:dyDescent="0.3">
      <c r="A102" s="176" t="s">
        <v>271</v>
      </c>
      <c r="B102" s="23" t="s">
        <v>717</v>
      </c>
      <c r="C102" s="24" t="s">
        <v>711</v>
      </c>
      <c r="D102" s="24" t="s">
        <v>540</v>
      </c>
      <c r="E102" s="365"/>
      <c r="F102" s="365"/>
      <c r="G102" s="365"/>
      <c r="H102" s="203">
        <f>IFERROR(AVERAGEIF(E102:G102,"&gt;0",E102:G102),0)</f>
        <v>0</v>
      </c>
      <c r="I102" s="365"/>
      <c r="J102" s="375"/>
      <c r="K102" s="376"/>
      <c r="L102" s="376"/>
      <c r="M102" s="376"/>
      <c r="N102" s="376"/>
      <c r="O102" s="376"/>
      <c r="P102" s="376"/>
    </row>
    <row r="103" spans="1:16" ht="14.4" x14ac:dyDescent="0.3">
      <c r="A103" s="176" t="s">
        <v>273</v>
      </c>
      <c r="B103" s="23" t="s">
        <v>718</v>
      </c>
      <c r="C103" s="24" t="s">
        <v>127</v>
      </c>
      <c r="D103" s="24" t="s">
        <v>268</v>
      </c>
      <c r="E103" s="377"/>
      <c r="F103" s="377"/>
      <c r="G103" s="377">
        <v>0</v>
      </c>
      <c r="H103" s="204">
        <f>IFERROR(AVERAGEIF(E103:G103,"&gt;0",E103:G103),0)</f>
        <v>0</v>
      </c>
      <c r="I103" s="378">
        <v>0</v>
      </c>
      <c r="J103" s="375"/>
      <c r="K103" s="376"/>
      <c r="L103" s="376"/>
      <c r="M103" s="376"/>
      <c r="N103" s="376"/>
      <c r="O103" s="376"/>
      <c r="P103" s="376"/>
    </row>
    <row r="104" spans="1:16" ht="14.4" x14ac:dyDescent="0.3">
      <c r="A104" s="176" t="s">
        <v>274</v>
      </c>
      <c r="B104" s="23" t="s">
        <v>719</v>
      </c>
      <c r="C104" s="24" t="s">
        <v>711</v>
      </c>
      <c r="D104" s="24" t="s">
        <v>13</v>
      </c>
      <c r="E104" s="365"/>
      <c r="F104" s="365"/>
      <c r="G104" s="365"/>
      <c r="H104" s="203">
        <f>IFERROR(AVERAGEIF(E104:G104,"&gt;0",E104:G104),0)</f>
        <v>0</v>
      </c>
      <c r="I104" s="365"/>
      <c r="J104" s="375"/>
      <c r="K104" s="376"/>
      <c r="L104" s="376"/>
      <c r="M104" s="376"/>
      <c r="N104" s="376"/>
      <c r="O104" s="376"/>
      <c r="P104" s="376"/>
    </row>
    <row r="105" spans="1:16" ht="14.4" x14ac:dyDescent="0.3">
      <c r="A105" s="176" t="s">
        <v>275</v>
      </c>
      <c r="B105" s="23" t="s">
        <v>720</v>
      </c>
      <c r="C105" s="24" t="s">
        <v>711</v>
      </c>
      <c r="D105" s="24" t="s">
        <v>538</v>
      </c>
      <c r="E105" s="365"/>
      <c r="F105" s="365"/>
      <c r="G105" s="365"/>
      <c r="H105" s="203">
        <f>IFERROR(AVERAGEIF(E105:G105,"&gt;0",E105:G105),0)</f>
        <v>0</v>
      </c>
      <c r="I105" s="365"/>
      <c r="J105" s="375"/>
      <c r="K105" s="376"/>
      <c r="L105" s="376"/>
      <c r="M105" s="376"/>
      <c r="N105" s="376"/>
      <c r="O105" s="376"/>
      <c r="P105" s="376"/>
    </row>
    <row r="106" spans="1:16" ht="14.4" x14ac:dyDescent="0.3">
      <c r="A106" s="176" t="s">
        <v>396</v>
      </c>
      <c r="B106" s="23" t="s">
        <v>721</v>
      </c>
      <c r="C106" s="24" t="s">
        <v>711</v>
      </c>
      <c r="D106" s="24" t="s">
        <v>268</v>
      </c>
      <c r="E106" s="377"/>
      <c r="F106" s="377"/>
      <c r="G106" s="377">
        <v>0</v>
      </c>
      <c r="H106" s="202">
        <f>IFERROR(AVERAGEA(E106:G106),0)</f>
        <v>0</v>
      </c>
      <c r="I106" s="377">
        <v>0</v>
      </c>
      <c r="J106" s="379"/>
      <c r="K106" s="376"/>
      <c r="L106" s="376"/>
      <c r="M106" s="376"/>
      <c r="N106" s="376"/>
      <c r="O106" s="376"/>
      <c r="P106" s="376"/>
    </row>
    <row r="107" spans="1:16" ht="14.4" x14ac:dyDescent="0.3">
      <c r="A107" s="176" t="s">
        <v>397</v>
      </c>
      <c r="B107" s="23" t="s">
        <v>722</v>
      </c>
      <c r="C107" s="24" t="s">
        <v>711</v>
      </c>
      <c r="D107" s="24" t="s">
        <v>540</v>
      </c>
      <c r="E107" s="365"/>
      <c r="F107" s="365"/>
      <c r="G107" s="365"/>
      <c r="H107" s="203">
        <f>IFERROR(AVERAGEIF(E107:G107,"&gt;0",E107:G107),0)</f>
        <v>0</v>
      </c>
      <c r="I107" s="365"/>
      <c r="J107" s="379"/>
      <c r="K107" s="376"/>
      <c r="L107" s="376"/>
      <c r="M107" s="376"/>
      <c r="N107" s="376"/>
      <c r="O107" s="376"/>
      <c r="P107" s="376"/>
    </row>
    <row r="108" spans="1:16" ht="14.4" x14ac:dyDescent="0.3">
      <c r="A108" s="176" t="s">
        <v>398</v>
      </c>
      <c r="B108" s="23" t="s">
        <v>539</v>
      </c>
      <c r="C108" s="24"/>
      <c r="D108" s="24" t="s">
        <v>13</v>
      </c>
      <c r="E108" s="365"/>
      <c r="F108" s="365"/>
      <c r="G108" s="365"/>
      <c r="H108" s="204">
        <f>IFERROR(AVERAGEIF(E108:G108,"&gt;0",E108:G108),0)</f>
        <v>0</v>
      </c>
      <c r="I108" s="365"/>
      <c r="J108" s="375"/>
      <c r="K108" s="376"/>
      <c r="L108" s="376"/>
      <c r="M108" s="376"/>
      <c r="N108" s="376"/>
      <c r="O108" s="376"/>
      <c r="P108" s="376"/>
    </row>
    <row r="109" spans="1:16" ht="14.4" x14ac:dyDescent="0.3">
      <c r="A109" s="205" t="s">
        <v>551</v>
      </c>
      <c r="B109" s="206" t="s">
        <v>723</v>
      </c>
      <c r="C109" s="207" t="s">
        <v>724</v>
      </c>
      <c r="D109" s="205" t="s">
        <v>264</v>
      </c>
      <c r="E109" s="205">
        <f>IFERROR(E93/E94,0)</f>
        <v>0</v>
      </c>
      <c r="F109" s="205">
        <f>IFERROR(F93/F94,0)</f>
        <v>0</v>
      </c>
      <c r="G109" s="205">
        <f>IFERROR(G93/G94,0)</f>
        <v>0</v>
      </c>
      <c r="H109" s="205">
        <f>IFERROR(H93/H94,0)</f>
        <v>0</v>
      </c>
      <c r="I109" s="205">
        <f>IFERROR(I93/I94,0)</f>
        <v>0</v>
      </c>
      <c r="J109" s="380"/>
      <c r="K109" s="376"/>
      <c r="L109" s="376"/>
      <c r="M109" s="376"/>
      <c r="N109" s="376"/>
      <c r="O109" s="376"/>
      <c r="P109" s="376"/>
    </row>
    <row r="110" spans="1:16" ht="27.6" x14ac:dyDescent="0.3">
      <c r="A110" s="205" t="s">
        <v>552</v>
      </c>
      <c r="B110" s="206" t="s">
        <v>725</v>
      </c>
      <c r="C110" s="205" t="s">
        <v>726</v>
      </c>
      <c r="D110" s="205" t="s">
        <v>727</v>
      </c>
      <c r="E110" s="205">
        <f>IFERROR((((E95*E96)+(E97*E98)+(E99*E100)+(E101*E102))/E93),0)</f>
        <v>0</v>
      </c>
      <c r="F110" s="205">
        <f>IFERROR((((F95*F96)+(F97*F98)+(F99*F100)+(F101*F102))/F93),0)</f>
        <v>0</v>
      </c>
      <c r="G110" s="205">
        <f>IFERROR((((G95*G96)+(G97*G98)+(G99*G100)+(G101*G102))/G93),0)</f>
        <v>0</v>
      </c>
      <c r="H110" s="205">
        <f>IFERROR((((H95*H96)+(H97*H98)+(H99*H100)+(H101*H102))/H93),0)</f>
        <v>0</v>
      </c>
      <c r="I110" s="205">
        <f>IFERROR((((I95*I96)+(I97*I98)+(I99*I100)+(I101*I102))/I93),0)</f>
        <v>0</v>
      </c>
      <c r="J110" s="380"/>
      <c r="K110" s="376"/>
      <c r="L110" s="376"/>
      <c r="M110" s="376"/>
      <c r="N110" s="376"/>
      <c r="O110" s="376"/>
      <c r="P110" s="376"/>
    </row>
    <row r="111" spans="1:16" ht="27.6" x14ac:dyDescent="0.3">
      <c r="A111" s="205" t="s">
        <v>553</v>
      </c>
      <c r="B111" s="206" t="s">
        <v>728</v>
      </c>
      <c r="C111" s="208" t="s">
        <v>729</v>
      </c>
      <c r="D111" s="205" t="s">
        <v>13</v>
      </c>
      <c r="E111" s="205">
        <f>IFERROR(((E95*E96)/((E95*E96)+(E97*E98)+(E99*E100)+(E101*E102))),0)</f>
        <v>0</v>
      </c>
      <c r="F111" s="205">
        <f>IFERROR(((F95*F96)/((F95*F96)+(F97*F98)+(F99*F100)+(F101*F102))),0)</f>
        <v>0</v>
      </c>
      <c r="G111" s="205">
        <f>IFERROR(((G95*G96)/((G95*G96)+(G97*G98)+(G99*G100)+(G101*G102))),0)</f>
        <v>0</v>
      </c>
      <c r="H111" s="205">
        <f>IFERROR(((H95*H96)/((H95*H96)+(H97*H98)+(H99*H100)+(H101*H102))),0)</f>
        <v>0</v>
      </c>
      <c r="I111" s="205">
        <f>IFERROR(((I95*I96)/((I95*I96)+(I97*I98)+(I99*I100)+(I101*I102))),0)</f>
        <v>0</v>
      </c>
      <c r="J111" s="380"/>
      <c r="K111" s="376"/>
      <c r="L111" s="376"/>
      <c r="M111" s="376"/>
      <c r="N111" s="376"/>
      <c r="O111" s="376"/>
      <c r="P111" s="376"/>
    </row>
    <row r="112" spans="1:16" ht="14.4" x14ac:dyDescent="0.3">
      <c r="A112" s="884"/>
      <c r="B112" s="1"/>
      <c r="C112" s="382"/>
      <c r="D112" s="382"/>
      <c r="E112" s="382"/>
      <c r="F112" s="382"/>
      <c r="G112" s="382"/>
      <c r="H112" s="382"/>
      <c r="I112" s="379"/>
      <c r="J112" s="375"/>
      <c r="K112" s="376"/>
      <c r="L112" s="376"/>
      <c r="M112" s="376"/>
      <c r="N112" s="376"/>
      <c r="O112" s="376"/>
      <c r="P112" s="376"/>
    </row>
    <row r="113" spans="1:16" x14ac:dyDescent="0.25">
      <c r="A113" s="200" t="s">
        <v>903</v>
      </c>
      <c r="B113" s="201" t="s">
        <v>813</v>
      </c>
      <c r="C113" s="1079" t="s">
        <v>819</v>
      </c>
      <c r="D113" s="1080"/>
      <c r="E113" s="1080"/>
      <c r="F113" s="1080"/>
      <c r="G113" s="1080"/>
      <c r="H113" s="1080"/>
      <c r="I113" s="1080"/>
      <c r="J113" s="383"/>
      <c r="K113" s="384"/>
      <c r="L113" s="374"/>
      <c r="M113" s="374"/>
      <c r="N113" s="374"/>
      <c r="O113" s="374"/>
      <c r="P113" s="374"/>
    </row>
    <row r="114" spans="1:16" ht="14.4" x14ac:dyDescent="0.3">
      <c r="A114" s="176" t="s">
        <v>5</v>
      </c>
      <c r="B114" s="23" t="s">
        <v>536</v>
      </c>
      <c r="C114" s="176"/>
      <c r="D114" s="474"/>
      <c r="E114" s="473"/>
      <c r="F114" s="473"/>
      <c r="G114" s="473"/>
      <c r="H114" s="473"/>
      <c r="I114" s="473"/>
      <c r="J114" s="473"/>
      <c r="K114" s="376"/>
      <c r="L114" s="376"/>
      <c r="M114" s="376"/>
      <c r="N114" s="376"/>
      <c r="O114" s="376"/>
      <c r="P114" s="376"/>
    </row>
    <row r="115" spans="1:16" ht="14.4" x14ac:dyDescent="0.3">
      <c r="A115" s="176" t="s">
        <v>7</v>
      </c>
      <c r="B115" s="23" t="s">
        <v>537</v>
      </c>
      <c r="C115" s="24"/>
      <c r="D115" s="24" t="s">
        <v>264</v>
      </c>
      <c r="E115" s="377"/>
      <c r="F115" s="377"/>
      <c r="G115" s="377">
        <v>0</v>
      </c>
      <c r="H115" s="202">
        <f t="shared" ref="H115:H124" si="2">IFERROR(AVERAGEA(E115:G115),0)</f>
        <v>0</v>
      </c>
      <c r="I115" s="377">
        <v>0</v>
      </c>
      <c r="J115" s="375"/>
      <c r="K115" s="376"/>
      <c r="L115" s="376"/>
      <c r="M115" s="376"/>
      <c r="N115" s="376"/>
      <c r="O115" s="376"/>
      <c r="P115" s="376"/>
    </row>
    <row r="116" spans="1:16" ht="14.4" x14ac:dyDescent="0.3">
      <c r="A116" s="176" t="s">
        <v>9</v>
      </c>
      <c r="B116" s="23" t="s">
        <v>708</v>
      </c>
      <c r="C116" s="24" t="s">
        <v>127</v>
      </c>
      <c r="D116" s="24" t="s">
        <v>191</v>
      </c>
      <c r="E116" s="377"/>
      <c r="F116" s="377"/>
      <c r="G116" s="377">
        <v>0</v>
      </c>
      <c r="H116" s="202">
        <f t="shared" si="2"/>
        <v>0</v>
      </c>
      <c r="I116" s="377">
        <v>0</v>
      </c>
      <c r="J116" s="375"/>
      <c r="K116" s="376"/>
      <c r="L116" s="376"/>
      <c r="M116" s="376"/>
      <c r="N116" s="376"/>
      <c r="O116" s="376"/>
      <c r="P116" s="376"/>
    </row>
    <row r="117" spans="1:16" ht="14.4" x14ac:dyDescent="0.3">
      <c r="A117" s="176" t="s">
        <v>11</v>
      </c>
      <c r="B117" s="23" t="s">
        <v>709</v>
      </c>
      <c r="C117" s="24" t="s">
        <v>127</v>
      </c>
      <c r="D117" s="24" t="s">
        <v>163</v>
      </c>
      <c r="E117" s="377"/>
      <c r="F117" s="377"/>
      <c r="G117" s="377">
        <v>0</v>
      </c>
      <c r="H117" s="202">
        <f t="shared" si="2"/>
        <v>0</v>
      </c>
      <c r="I117" s="377">
        <v>0</v>
      </c>
      <c r="J117" s="375"/>
      <c r="K117" s="376"/>
      <c r="L117" s="376"/>
      <c r="M117" s="376"/>
      <c r="N117" s="376"/>
      <c r="O117" s="376"/>
      <c r="P117" s="376"/>
    </row>
    <row r="118" spans="1:16" ht="14.4" x14ac:dyDescent="0.3">
      <c r="A118" s="176" t="s">
        <v>30</v>
      </c>
      <c r="B118" s="23" t="s">
        <v>710</v>
      </c>
      <c r="C118" s="24" t="s">
        <v>127</v>
      </c>
      <c r="D118" s="24" t="s">
        <v>191</v>
      </c>
      <c r="E118" s="377"/>
      <c r="F118" s="377"/>
      <c r="G118" s="377">
        <v>0</v>
      </c>
      <c r="H118" s="202">
        <f t="shared" si="2"/>
        <v>0</v>
      </c>
      <c r="I118" s="378">
        <v>0</v>
      </c>
      <c r="J118" s="375"/>
      <c r="K118" s="376"/>
      <c r="L118" s="376"/>
      <c r="M118" s="376"/>
      <c r="N118" s="376"/>
      <c r="O118" s="376"/>
      <c r="P118" s="376"/>
    </row>
    <row r="119" spans="1:16" ht="14.4" x14ac:dyDescent="0.3">
      <c r="A119" s="176" t="s">
        <v>32</v>
      </c>
      <c r="B119" s="23" t="s">
        <v>525</v>
      </c>
      <c r="C119" s="24" t="s">
        <v>711</v>
      </c>
      <c r="D119" s="24" t="s">
        <v>540</v>
      </c>
      <c r="E119" s="365"/>
      <c r="F119" s="365"/>
      <c r="G119" s="365"/>
      <c r="H119" s="203">
        <f>IFERROR(AVERAGEIF(E119:G119,"&gt;0",E119:G119),0)</f>
        <v>0</v>
      </c>
      <c r="I119" s="365"/>
      <c r="J119" s="375"/>
      <c r="K119" s="376"/>
      <c r="L119" s="376"/>
      <c r="M119" s="376"/>
      <c r="N119" s="376"/>
      <c r="O119" s="376"/>
      <c r="P119" s="376"/>
    </row>
    <row r="120" spans="1:16" ht="14.4" x14ac:dyDescent="0.3">
      <c r="A120" s="176" t="s">
        <v>35</v>
      </c>
      <c r="B120" s="23" t="s">
        <v>712</v>
      </c>
      <c r="C120" s="24" t="s">
        <v>127</v>
      </c>
      <c r="D120" s="24" t="s">
        <v>191</v>
      </c>
      <c r="E120" s="377"/>
      <c r="F120" s="377"/>
      <c r="G120" s="377">
        <v>0</v>
      </c>
      <c r="H120" s="202">
        <f t="shared" si="2"/>
        <v>0</v>
      </c>
      <c r="I120" s="378">
        <v>0</v>
      </c>
      <c r="J120" s="375"/>
      <c r="K120" s="376"/>
      <c r="L120" s="376"/>
      <c r="M120" s="376"/>
      <c r="N120" s="376"/>
      <c r="O120" s="376"/>
      <c r="P120" s="376"/>
    </row>
    <row r="121" spans="1:16" ht="14.4" x14ac:dyDescent="0.3">
      <c r="A121" s="176" t="s">
        <v>38</v>
      </c>
      <c r="B121" s="23" t="s">
        <v>713</v>
      </c>
      <c r="C121" s="24" t="s">
        <v>711</v>
      </c>
      <c r="D121" s="24" t="s">
        <v>540</v>
      </c>
      <c r="E121" s="365"/>
      <c r="F121" s="365"/>
      <c r="G121" s="365"/>
      <c r="H121" s="203">
        <f>IFERROR(AVERAGEIF(E121:G121,"&gt;0",E121:G121),0)</f>
        <v>0</v>
      </c>
      <c r="I121" s="365"/>
      <c r="J121" s="375"/>
      <c r="K121" s="376"/>
      <c r="L121" s="376"/>
      <c r="M121" s="376"/>
      <c r="N121" s="376"/>
      <c r="O121" s="376"/>
      <c r="P121" s="376"/>
    </row>
    <row r="122" spans="1:16" ht="14.4" x14ac:dyDescent="0.3">
      <c r="A122" s="176" t="s">
        <v>39</v>
      </c>
      <c r="B122" s="23" t="s">
        <v>714</v>
      </c>
      <c r="C122" s="24" t="s">
        <v>127</v>
      </c>
      <c r="D122" s="24" t="s">
        <v>191</v>
      </c>
      <c r="E122" s="377"/>
      <c r="F122" s="377"/>
      <c r="G122" s="377">
        <v>0</v>
      </c>
      <c r="H122" s="202">
        <f t="shared" si="2"/>
        <v>0</v>
      </c>
      <c r="I122" s="378">
        <v>0</v>
      </c>
      <c r="J122" s="375"/>
      <c r="K122" s="376"/>
      <c r="L122" s="376"/>
      <c r="M122" s="376"/>
      <c r="N122" s="376"/>
      <c r="O122" s="376"/>
      <c r="P122" s="376"/>
    </row>
    <row r="123" spans="1:16" ht="14.4" x14ac:dyDescent="0.3">
      <c r="A123" s="176" t="s">
        <v>169</v>
      </c>
      <c r="B123" s="23" t="s">
        <v>715</v>
      </c>
      <c r="C123" s="24" t="s">
        <v>711</v>
      </c>
      <c r="D123" s="24" t="s">
        <v>540</v>
      </c>
      <c r="E123" s="365"/>
      <c r="F123" s="365"/>
      <c r="G123" s="365"/>
      <c r="H123" s="203">
        <f>IFERROR(AVERAGEIF(E123:G123,"&gt;0",E123:G123),0)</f>
        <v>0</v>
      </c>
      <c r="I123" s="365"/>
      <c r="J123" s="375"/>
      <c r="K123" s="376"/>
      <c r="L123" s="376"/>
      <c r="M123" s="376"/>
      <c r="N123" s="376"/>
      <c r="O123" s="376"/>
      <c r="P123" s="376"/>
    </row>
    <row r="124" spans="1:16" ht="14.4" x14ac:dyDescent="0.3">
      <c r="A124" s="176" t="s">
        <v>171</v>
      </c>
      <c r="B124" s="23" t="s">
        <v>716</v>
      </c>
      <c r="C124" s="24" t="s">
        <v>127</v>
      </c>
      <c r="D124" s="24" t="s">
        <v>191</v>
      </c>
      <c r="E124" s="377"/>
      <c r="F124" s="377"/>
      <c r="G124" s="377">
        <v>0</v>
      </c>
      <c r="H124" s="202">
        <f t="shared" si="2"/>
        <v>0</v>
      </c>
      <c r="I124" s="378">
        <v>0</v>
      </c>
      <c r="J124" s="375"/>
      <c r="K124" s="376"/>
      <c r="L124" s="376"/>
      <c r="M124" s="376"/>
      <c r="N124" s="376"/>
      <c r="O124" s="376"/>
      <c r="P124" s="376"/>
    </row>
    <row r="125" spans="1:16" ht="14.4" x14ac:dyDescent="0.3">
      <c r="A125" s="176" t="s">
        <v>271</v>
      </c>
      <c r="B125" s="23" t="s">
        <v>717</v>
      </c>
      <c r="C125" s="24" t="s">
        <v>711</v>
      </c>
      <c r="D125" s="24" t="s">
        <v>540</v>
      </c>
      <c r="E125" s="365"/>
      <c r="F125" s="365"/>
      <c r="G125" s="365"/>
      <c r="H125" s="203">
        <f>IFERROR(AVERAGEIF(E125:G125,"&gt;0",E125:G125),0)</f>
        <v>0</v>
      </c>
      <c r="I125" s="365"/>
      <c r="J125" s="375"/>
      <c r="K125" s="376"/>
      <c r="L125" s="376"/>
      <c r="M125" s="376"/>
      <c r="N125" s="376"/>
      <c r="O125" s="376"/>
      <c r="P125" s="376"/>
    </row>
    <row r="126" spans="1:16" ht="14.4" x14ac:dyDescent="0.3">
      <c r="A126" s="176" t="s">
        <v>273</v>
      </c>
      <c r="B126" s="23" t="s">
        <v>718</v>
      </c>
      <c r="C126" s="24" t="s">
        <v>127</v>
      </c>
      <c r="D126" s="24" t="s">
        <v>268</v>
      </c>
      <c r="E126" s="377"/>
      <c r="F126" s="377"/>
      <c r="G126" s="377">
        <v>0</v>
      </c>
      <c r="H126" s="204">
        <f>IFERROR(AVERAGEIF(E126:G126,"&gt;0",E126:G126),0)</f>
        <v>0</v>
      </c>
      <c r="I126" s="378">
        <v>0</v>
      </c>
      <c r="J126" s="375"/>
      <c r="K126" s="376"/>
      <c r="L126" s="376"/>
      <c r="M126" s="376"/>
      <c r="N126" s="376"/>
      <c r="O126" s="376"/>
      <c r="P126" s="376"/>
    </row>
    <row r="127" spans="1:16" ht="14.4" x14ac:dyDescent="0.3">
      <c r="A127" s="176" t="s">
        <v>274</v>
      </c>
      <c r="B127" s="23" t="s">
        <v>719</v>
      </c>
      <c r="C127" s="24" t="s">
        <v>711</v>
      </c>
      <c r="D127" s="24" t="s">
        <v>13</v>
      </c>
      <c r="E127" s="365"/>
      <c r="F127" s="365"/>
      <c r="G127" s="365"/>
      <c r="H127" s="203">
        <f>IFERROR(AVERAGEIF(E127:G127,"&gt;0",E127:G127),0)</f>
        <v>0</v>
      </c>
      <c r="I127" s="365"/>
      <c r="J127" s="375"/>
      <c r="K127" s="376"/>
      <c r="L127" s="376"/>
      <c r="M127" s="376"/>
      <c r="N127" s="376"/>
      <c r="O127" s="376"/>
      <c r="P127" s="376"/>
    </row>
    <row r="128" spans="1:16" ht="14.4" x14ac:dyDescent="0.3">
      <c r="A128" s="176" t="s">
        <v>275</v>
      </c>
      <c r="B128" s="23" t="s">
        <v>720</v>
      </c>
      <c r="C128" s="24" t="s">
        <v>711</v>
      </c>
      <c r="D128" s="24" t="s">
        <v>538</v>
      </c>
      <c r="E128" s="365"/>
      <c r="F128" s="365"/>
      <c r="G128" s="365"/>
      <c r="H128" s="203">
        <f>IFERROR(AVERAGEIF(E128:G128,"&gt;0",E128:G128),0)</f>
        <v>0</v>
      </c>
      <c r="I128" s="365"/>
      <c r="J128" s="375"/>
      <c r="K128" s="376"/>
      <c r="L128" s="376"/>
      <c r="M128" s="376"/>
      <c r="N128" s="376"/>
      <c r="O128" s="376"/>
      <c r="P128" s="376"/>
    </row>
    <row r="129" spans="1:16" ht="14.4" x14ac:dyDescent="0.3">
      <c r="A129" s="176" t="s">
        <v>396</v>
      </c>
      <c r="B129" s="23" t="s">
        <v>721</v>
      </c>
      <c r="C129" s="24" t="s">
        <v>711</v>
      </c>
      <c r="D129" s="24" t="s">
        <v>268</v>
      </c>
      <c r="E129" s="377"/>
      <c r="F129" s="377"/>
      <c r="G129" s="377">
        <v>0</v>
      </c>
      <c r="H129" s="202">
        <f>IFERROR(AVERAGEA(E129:G129),0)</f>
        <v>0</v>
      </c>
      <c r="I129" s="377">
        <v>0</v>
      </c>
      <c r="J129" s="379"/>
      <c r="K129" s="376"/>
      <c r="L129" s="376"/>
      <c r="M129" s="376"/>
      <c r="N129" s="376"/>
      <c r="O129" s="376"/>
      <c r="P129" s="376"/>
    </row>
    <row r="130" spans="1:16" ht="14.4" x14ac:dyDescent="0.3">
      <c r="A130" s="176" t="s">
        <v>397</v>
      </c>
      <c r="B130" s="23" t="s">
        <v>722</v>
      </c>
      <c r="C130" s="24" t="s">
        <v>711</v>
      </c>
      <c r="D130" s="24" t="s">
        <v>540</v>
      </c>
      <c r="E130" s="365"/>
      <c r="F130" s="365"/>
      <c r="G130" s="365"/>
      <c r="H130" s="203">
        <f>IFERROR(AVERAGEIF(E130:G130,"&gt;0",E130:G130),0)</f>
        <v>0</v>
      </c>
      <c r="I130" s="365"/>
      <c r="J130" s="379"/>
      <c r="K130" s="376"/>
      <c r="L130" s="376"/>
      <c r="M130" s="376"/>
      <c r="N130" s="376"/>
      <c r="O130" s="376"/>
      <c r="P130" s="376"/>
    </row>
    <row r="131" spans="1:16" ht="14.4" x14ac:dyDescent="0.3">
      <c r="A131" s="176" t="s">
        <v>398</v>
      </c>
      <c r="B131" s="23" t="s">
        <v>539</v>
      </c>
      <c r="C131" s="24"/>
      <c r="D131" s="24" t="s">
        <v>13</v>
      </c>
      <c r="E131" s="365"/>
      <c r="F131" s="365"/>
      <c r="G131" s="365"/>
      <c r="H131" s="204">
        <f>IFERROR(AVERAGEIF(E131:G131,"&gt;0",E131:G131),0)</f>
        <v>0</v>
      </c>
      <c r="I131" s="365"/>
      <c r="J131" s="375"/>
      <c r="K131" s="376"/>
      <c r="L131" s="376"/>
      <c r="M131" s="376"/>
      <c r="N131" s="376"/>
      <c r="O131" s="376"/>
      <c r="P131" s="376"/>
    </row>
    <row r="132" spans="1:16" ht="14.4" x14ac:dyDescent="0.3">
      <c r="A132" s="205" t="s">
        <v>551</v>
      </c>
      <c r="B132" s="206" t="s">
        <v>723</v>
      </c>
      <c r="C132" s="207" t="s">
        <v>724</v>
      </c>
      <c r="D132" s="205" t="s">
        <v>264</v>
      </c>
      <c r="E132" s="205">
        <f>IFERROR(E116/E117,0)</f>
        <v>0</v>
      </c>
      <c r="F132" s="205">
        <f>IFERROR(F116/F117,0)</f>
        <v>0</v>
      </c>
      <c r="G132" s="205">
        <f>IFERROR(G116/G117,0)</f>
        <v>0</v>
      </c>
      <c r="H132" s="205">
        <f>IFERROR(H116/H117,0)</f>
        <v>0</v>
      </c>
      <c r="I132" s="205">
        <f>IFERROR(I116/I117,0)</f>
        <v>0</v>
      </c>
      <c r="J132" s="380"/>
      <c r="K132" s="376"/>
      <c r="L132" s="376"/>
      <c r="M132" s="376"/>
      <c r="N132" s="376"/>
      <c r="O132" s="376"/>
      <c r="P132" s="376"/>
    </row>
    <row r="133" spans="1:16" ht="27.6" x14ac:dyDescent="0.3">
      <c r="A133" s="205" t="s">
        <v>552</v>
      </c>
      <c r="B133" s="206" t="s">
        <v>725</v>
      </c>
      <c r="C133" s="205" t="s">
        <v>726</v>
      </c>
      <c r="D133" s="205" t="s">
        <v>727</v>
      </c>
      <c r="E133" s="205">
        <f>IFERROR((((E118*E119)+(E120*E121)+(E122*E123)+(E124*E125))/E116),0)</f>
        <v>0</v>
      </c>
      <c r="F133" s="205">
        <f>IFERROR((((F118*F119)+(F120*F121)+(F122*F123)+(F124*F125))/F116),0)</f>
        <v>0</v>
      </c>
      <c r="G133" s="205">
        <f>IFERROR((((G118*G119)+(G120*G121)+(G122*G123)+(G124*G125))/G116),0)</f>
        <v>0</v>
      </c>
      <c r="H133" s="205">
        <f>IFERROR((((H118*H119)+(H120*H121)+(H122*H123)+(H124*H125))/H116),0)</f>
        <v>0</v>
      </c>
      <c r="I133" s="205">
        <f>IFERROR((((I118*I119)+(I120*I121)+(I122*I123)+(I124*I125))/I116),0)</f>
        <v>0</v>
      </c>
      <c r="J133" s="380"/>
      <c r="K133" s="376"/>
      <c r="L133" s="376"/>
      <c r="M133" s="376"/>
      <c r="N133" s="376"/>
      <c r="O133" s="376"/>
      <c r="P133" s="376"/>
    </row>
    <row r="134" spans="1:16" ht="27.6" x14ac:dyDescent="0.3">
      <c r="A134" s="205" t="s">
        <v>553</v>
      </c>
      <c r="B134" s="206" t="s">
        <v>728</v>
      </c>
      <c r="C134" s="208" t="s">
        <v>729</v>
      </c>
      <c r="D134" s="205" t="s">
        <v>13</v>
      </c>
      <c r="E134" s="205">
        <f>IFERROR(((E118*E119)/((E118*E119)+(E120*E121)+(E122*E123)+(E124*E125))),0)</f>
        <v>0</v>
      </c>
      <c r="F134" s="205">
        <f>IFERROR(((F118*F119)/((F118*F119)+(F120*F121)+(F122*F123)+(F124*F125))),0)</f>
        <v>0</v>
      </c>
      <c r="G134" s="205">
        <f>IFERROR(((G118*G119)/((G118*G119)+(G120*G121)+(G122*G123)+(G124*G125))),0)</f>
        <v>0</v>
      </c>
      <c r="H134" s="205">
        <f>IFERROR(((H118*H119)/((H118*H119)+(H120*H121)+(H122*H123)+(H124*H125))),0)</f>
        <v>0</v>
      </c>
      <c r="I134" s="205">
        <f>IFERROR(((I118*I119)/((I118*I119)+(I120*I121)+(I122*I123)+(I124*I125))),0)</f>
        <v>0</v>
      </c>
      <c r="J134" s="380"/>
      <c r="K134" s="376"/>
      <c r="L134" s="376"/>
      <c r="M134" s="376"/>
      <c r="N134" s="376"/>
      <c r="O134" s="376"/>
      <c r="P134" s="376"/>
    </row>
    <row r="135" spans="1:16" ht="14.4" x14ac:dyDescent="0.3">
      <c r="A135" s="884"/>
      <c r="B135" s="1"/>
      <c r="C135" s="382"/>
      <c r="D135" s="382"/>
      <c r="E135" s="281"/>
      <c r="F135" s="382"/>
      <c r="G135" s="382"/>
      <c r="H135" s="382"/>
      <c r="I135" s="379"/>
      <c r="J135" s="375"/>
      <c r="K135" s="376"/>
      <c r="L135" s="376"/>
      <c r="M135" s="376"/>
      <c r="N135" s="376"/>
      <c r="O135" s="376"/>
      <c r="P135" s="376"/>
    </row>
    <row r="136" spans="1:16" x14ac:dyDescent="0.25">
      <c r="A136" s="200" t="s">
        <v>904</v>
      </c>
      <c r="B136" s="201" t="s">
        <v>814</v>
      </c>
      <c r="C136" s="1079" t="s">
        <v>819</v>
      </c>
      <c r="D136" s="1080"/>
      <c r="E136" s="1080"/>
      <c r="F136" s="1080"/>
      <c r="G136" s="1080"/>
      <c r="H136" s="1080"/>
      <c r="I136" s="1080"/>
      <c r="J136" s="385"/>
      <c r="K136" s="374"/>
      <c r="L136" s="374"/>
      <c r="M136" s="374"/>
      <c r="N136" s="374"/>
      <c r="O136" s="374"/>
      <c r="P136" s="374"/>
    </row>
    <row r="137" spans="1:16" ht="14.4" x14ac:dyDescent="0.3">
      <c r="A137" s="176" t="s">
        <v>5</v>
      </c>
      <c r="B137" s="23" t="s">
        <v>536</v>
      </c>
      <c r="C137" s="176"/>
      <c r="D137" s="474"/>
      <c r="E137" s="473"/>
      <c r="F137" s="473"/>
      <c r="G137" s="473"/>
      <c r="H137" s="473"/>
      <c r="I137" s="473"/>
      <c r="J137" s="475"/>
      <c r="K137" s="376"/>
      <c r="L137" s="376"/>
      <c r="M137" s="376"/>
      <c r="N137" s="376"/>
      <c r="O137" s="376"/>
      <c r="P137" s="376"/>
    </row>
    <row r="138" spans="1:16" ht="14.4" x14ac:dyDescent="0.3">
      <c r="A138" s="176" t="s">
        <v>7</v>
      </c>
      <c r="B138" s="23" t="s">
        <v>537</v>
      </c>
      <c r="C138" s="24"/>
      <c r="D138" s="24" t="s">
        <v>264</v>
      </c>
      <c r="E138" s="377"/>
      <c r="F138" s="377"/>
      <c r="G138" s="377">
        <v>0</v>
      </c>
      <c r="H138" s="202">
        <f t="shared" ref="H138:H147" si="3">IFERROR(AVERAGEA(E138:G138),0)</f>
        <v>0</v>
      </c>
      <c r="I138" s="377">
        <v>0</v>
      </c>
      <c r="J138" s="375"/>
      <c r="K138" s="376"/>
      <c r="L138" s="376"/>
      <c r="M138" s="376"/>
      <c r="N138" s="376"/>
      <c r="O138" s="376"/>
      <c r="P138" s="376"/>
    </row>
    <row r="139" spans="1:16" ht="14.4" x14ac:dyDescent="0.3">
      <c r="A139" s="176" t="s">
        <v>9</v>
      </c>
      <c r="B139" s="23" t="s">
        <v>708</v>
      </c>
      <c r="C139" s="24" t="s">
        <v>127</v>
      </c>
      <c r="D139" s="24" t="s">
        <v>191</v>
      </c>
      <c r="E139" s="377"/>
      <c r="F139" s="377"/>
      <c r="G139" s="377">
        <v>0</v>
      </c>
      <c r="H139" s="202">
        <f t="shared" si="3"/>
        <v>0</v>
      </c>
      <c r="I139" s="377">
        <v>0</v>
      </c>
      <c r="J139" s="375"/>
      <c r="K139" s="376"/>
      <c r="L139" s="376"/>
      <c r="M139" s="376"/>
      <c r="N139" s="376"/>
      <c r="O139" s="376"/>
      <c r="P139" s="376"/>
    </row>
    <row r="140" spans="1:16" ht="14.4" x14ac:dyDescent="0.3">
      <c r="A140" s="176" t="s">
        <v>11</v>
      </c>
      <c r="B140" s="23" t="s">
        <v>709</v>
      </c>
      <c r="C140" s="24" t="s">
        <v>127</v>
      </c>
      <c r="D140" s="24" t="s">
        <v>163</v>
      </c>
      <c r="E140" s="377"/>
      <c r="F140" s="377"/>
      <c r="G140" s="377">
        <v>0</v>
      </c>
      <c r="H140" s="202">
        <f t="shared" si="3"/>
        <v>0</v>
      </c>
      <c r="I140" s="377">
        <v>0</v>
      </c>
      <c r="J140" s="375"/>
      <c r="K140" s="376"/>
      <c r="L140" s="376"/>
      <c r="M140" s="376"/>
      <c r="N140" s="376"/>
      <c r="O140" s="376"/>
      <c r="P140" s="376"/>
    </row>
    <row r="141" spans="1:16" ht="14.4" x14ac:dyDescent="0.3">
      <c r="A141" s="176" t="s">
        <v>30</v>
      </c>
      <c r="B141" s="23" t="s">
        <v>710</v>
      </c>
      <c r="C141" s="24" t="s">
        <v>127</v>
      </c>
      <c r="D141" s="24" t="s">
        <v>191</v>
      </c>
      <c r="E141" s="377"/>
      <c r="F141" s="377"/>
      <c r="G141" s="377">
        <v>0</v>
      </c>
      <c r="H141" s="202">
        <f t="shared" si="3"/>
        <v>0</v>
      </c>
      <c r="I141" s="377">
        <v>0</v>
      </c>
      <c r="J141" s="375"/>
      <c r="K141" s="376"/>
      <c r="L141" s="376"/>
      <c r="M141" s="376"/>
      <c r="N141" s="376"/>
      <c r="O141" s="376"/>
      <c r="P141" s="376"/>
    </row>
    <row r="142" spans="1:16" ht="14.4" x14ac:dyDescent="0.3">
      <c r="A142" s="176" t="s">
        <v>32</v>
      </c>
      <c r="B142" s="23" t="s">
        <v>525</v>
      </c>
      <c r="C142" s="24" t="s">
        <v>711</v>
      </c>
      <c r="D142" s="24"/>
      <c r="E142" s="365"/>
      <c r="F142" s="365"/>
      <c r="G142" s="365"/>
      <c r="H142" s="203">
        <f>IFERROR(AVERAGEIF(E142:G142,"&gt;0",E142:G142),0)</f>
        <v>0</v>
      </c>
      <c r="I142" s="365"/>
      <c r="J142" s="375"/>
      <c r="K142" s="376"/>
      <c r="L142" s="376"/>
      <c r="M142" s="376"/>
      <c r="N142" s="376"/>
      <c r="O142" s="376"/>
      <c r="P142" s="376"/>
    </row>
    <row r="143" spans="1:16" ht="14.4" x14ac:dyDescent="0.3">
      <c r="A143" s="176" t="s">
        <v>35</v>
      </c>
      <c r="B143" s="23" t="s">
        <v>712</v>
      </c>
      <c r="C143" s="24" t="s">
        <v>127</v>
      </c>
      <c r="D143" s="24" t="s">
        <v>191</v>
      </c>
      <c r="E143" s="377"/>
      <c r="F143" s="377"/>
      <c r="G143" s="377">
        <v>0</v>
      </c>
      <c r="H143" s="202">
        <f t="shared" si="3"/>
        <v>0</v>
      </c>
      <c r="I143" s="377">
        <v>0</v>
      </c>
      <c r="J143" s="375"/>
      <c r="K143" s="376"/>
      <c r="L143" s="376"/>
      <c r="M143" s="376"/>
      <c r="N143" s="376"/>
      <c r="O143" s="376"/>
      <c r="P143" s="376"/>
    </row>
    <row r="144" spans="1:16" ht="14.4" x14ac:dyDescent="0.3">
      <c r="A144" s="176" t="s">
        <v>38</v>
      </c>
      <c r="B144" s="23" t="s">
        <v>713</v>
      </c>
      <c r="C144" s="24" t="s">
        <v>711</v>
      </c>
      <c r="D144" s="24"/>
      <c r="E144" s="365"/>
      <c r="F144" s="365"/>
      <c r="G144" s="365"/>
      <c r="H144" s="203">
        <f>IFERROR(AVERAGEIF(E144:G144,"&gt;0",E144:G144),0)</f>
        <v>0</v>
      </c>
      <c r="I144" s="365"/>
      <c r="J144" s="375"/>
      <c r="K144" s="376"/>
      <c r="L144" s="376"/>
      <c r="M144" s="376"/>
      <c r="N144" s="376"/>
      <c r="O144" s="376"/>
      <c r="P144" s="376"/>
    </row>
    <row r="145" spans="1:16" ht="14.4" x14ac:dyDescent="0.3">
      <c r="A145" s="176" t="s">
        <v>39</v>
      </c>
      <c r="B145" s="23" t="s">
        <v>714</v>
      </c>
      <c r="C145" s="24" t="s">
        <v>127</v>
      </c>
      <c r="D145" s="24" t="s">
        <v>191</v>
      </c>
      <c r="E145" s="377"/>
      <c r="F145" s="377"/>
      <c r="G145" s="377">
        <v>0</v>
      </c>
      <c r="H145" s="202">
        <f t="shared" si="3"/>
        <v>0</v>
      </c>
      <c r="I145" s="377">
        <v>0</v>
      </c>
      <c r="J145" s="375"/>
      <c r="K145" s="376"/>
      <c r="L145" s="376"/>
      <c r="M145" s="376"/>
      <c r="N145" s="376"/>
      <c r="O145" s="376"/>
      <c r="P145" s="376"/>
    </row>
    <row r="146" spans="1:16" ht="14.4" x14ac:dyDescent="0.3">
      <c r="A146" s="176" t="s">
        <v>169</v>
      </c>
      <c r="B146" s="23" t="s">
        <v>715</v>
      </c>
      <c r="C146" s="24" t="s">
        <v>711</v>
      </c>
      <c r="D146" s="24"/>
      <c r="E146" s="365"/>
      <c r="F146" s="365"/>
      <c r="G146" s="365"/>
      <c r="H146" s="203">
        <f>IFERROR(AVERAGEIF(E146:G146,"&gt;0",E146:G146),0)</f>
        <v>0</v>
      </c>
      <c r="I146" s="365"/>
      <c r="J146" s="375"/>
      <c r="K146" s="376"/>
      <c r="L146" s="376"/>
      <c r="M146" s="376"/>
      <c r="N146" s="376"/>
      <c r="O146" s="376"/>
      <c r="P146" s="376"/>
    </row>
    <row r="147" spans="1:16" ht="14.4" x14ac:dyDescent="0.3">
      <c r="A147" s="176" t="s">
        <v>171</v>
      </c>
      <c r="B147" s="23" t="s">
        <v>716</v>
      </c>
      <c r="C147" s="24" t="s">
        <v>127</v>
      </c>
      <c r="D147" s="24" t="s">
        <v>191</v>
      </c>
      <c r="E147" s="377"/>
      <c r="F147" s="377"/>
      <c r="G147" s="377">
        <v>0</v>
      </c>
      <c r="H147" s="202">
        <f t="shared" si="3"/>
        <v>0</v>
      </c>
      <c r="I147" s="377">
        <v>0</v>
      </c>
      <c r="J147" s="375"/>
      <c r="K147" s="376"/>
      <c r="L147" s="376"/>
      <c r="M147" s="376"/>
      <c r="N147" s="376"/>
      <c r="O147" s="376"/>
      <c r="P147" s="376"/>
    </row>
    <row r="148" spans="1:16" ht="14.4" x14ac:dyDescent="0.3">
      <c r="A148" s="176" t="s">
        <v>271</v>
      </c>
      <c r="B148" s="23" t="s">
        <v>717</v>
      </c>
      <c r="C148" s="24" t="s">
        <v>711</v>
      </c>
      <c r="D148" s="24"/>
      <c r="E148" s="365"/>
      <c r="F148" s="365"/>
      <c r="G148" s="365"/>
      <c r="H148" s="203">
        <f>IFERROR(AVERAGEIF(E148:G148,"&gt;0",E148:G148),0)</f>
        <v>0</v>
      </c>
      <c r="I148" s="365"/>
      <c r="J148" s="375"/>
      <c r="K148" s="376"/>
      <c r="L148" s="376"/>
      <c r="M148" s="376"/>
      <c r="N148" s="376"/>
      <c r="O148" s="376"/>
      <c r="P148" s="376"/>
    </row>
    <row r="149" spans="1:16" ht="14.4" x14ac:dyDescent="0.3">
      <c r="A149" s="176" t="s">
        <v>273</v>
      </c>
      <c r="B149" s="23" t="s">
        <v>718</v>
      </c>
      <c r="C149" s="24" t="s">
        <v>127</v>
      </c>
      <c r="D149" s="24" t="s">
        <v>268</v>
      </c>
      <c r="E149" s="377"/>
      <c r="F149" s="377"/>
      <c r="G149" s="377">
        <v>0</v>
      </c>
      <c r="H149" s="204">
        <f>IFERROR(AVERAGEIF(E149:G149,"&gt;0",E149:G149),0)</f>
        <v>0</v>
      </c>
      <c r="I149" s="377">
        <v>0</v>
      </c>
      <c r="J149" s="375"/>
      <c r="K149" s="376"/>
      <c r="L149" s="376"/>
      <c r="M149" s="376"/>
      <c r="N149" s="376"/>
      <c r="O149" s="376"/>
      <c r="P149" s="376"/>
    </row>
    <row r="150" spans="1:16" ht="14.4" x14ac:dyDescent="0.3">
      <c r="A150" s="176" t="s">
        <v>274</v>
      </c>
      <c r="B150" s="23" t="s">
        <v>719</v>
      </c>
      <c r="C150" s="24" t="s">
        <v>711</v>
      </c>
      <c r="D150" s="24" t="s">
        <v>13</v>
      </c>
      <c r="E150" s="365"/>
      <c r="F150" s="365"/>
      <c r="G150" s="365"/>
      <c r="H150" s="203">
        <f>IFERROR(AVERAGEIF(E150:G150,"&gt;0",E150:G150),0)</f>
        <v>0</v>
      </c>
      <c r="I150" s="365"/>
      <c r="J150" s="375"/>
      <c r="K150" s="376"/>
      <c r="L150" s="376"/>
      <c r="M150" s="376"/>
      <c r="N150" s="376"/>
      <c r="O150" s="376"/>
      <c r="P150" s="376"/>
    </row>
    <row r="151" spans="1:16" ht="14.4" x14ac:dyDescent="0.3">
      <c r="A151" s="176" t="s">
        <v>275</v>
      </c>
      <c r="B151" s="23" t="s">
        <v>720</v>
      </c>
      <c r="C151" s="24" t="s">
        <v>711</v>
      </c>
      <c r="D151" s="24" t="s">
        <v>538</v>
      </c>
      <c r="E151" s="365"/>
      <c r="F151" s="365"/>
      <c r="G151" s="365"/>
      <c r="H151" s="203">
        <f>IFERROR(AVERAGEIF(E151:G151,"&gt;0",E151:G151),0)</f>
        <v>0</v>
      </c>
      <c r="I151" s="365"/>
      <c r="J151" s="375"/>
      <c r="K151" s="376"/>
      <c r="L151" s="376"/>
      <c r="M151" s="376"/>
      <c r="N151" s="376"/>
      <c r="O151" s="376"/>
      <c r="P151" s="376"/>
    </row>
    <row r="152" spans="1:16" ht="14.4" x14ac:dyDescent="0.3">
      <c r="A152" s="176" t="s">
        <v>396</v>
      </c>
      <c r="B152" s="23" t="s">
        <v>721</v>
      </c>
      <c r="C152" s="24" t="s">
        <v>711</v>
      </c>
      <c r="D152" s="24" t="s">
        <v>268</v>
      </c>
      <c r="E152" s="377"/>
      <c r="F152" s="377"/>
      <c r="G152" s="377">
        <v>0</v>
      </c>
      <c r="H152" s="202">
        <f>IFERROR(AVERAGEA(E152:G152),0)</f>
        <v>0</v>
      </c>
      <c r="I152" s="377">
        <v>0</v>
      </c>
      <c r="J152" s="379"/>
      <c r="K152" s="376"/>
      <c r="L152" s="376"/>
      <c r="M152" s="376"/>
      <c r="N152" s="376"/>
      <c r="O152" s="376"/>
      <c r="P152" s="376"/>
    </row>
    <row r="153" spans="1:16" ht="14.4" x14ac:dyDescent="0.3">
      <c r="A153" s="176" t="s">
        <v>397</v>
      </c>
      <c r="B153" s="23" t="s">
        <v>722</v>
      </c>
      <c r="C153" s="24" t="s">
        <v>711</v>
      </c>
      <c r="D153" s="24" t="s">
        <v>540</v>
      </c>
      <c r="E153" s="365"/>
      <c r="F153" s="365"/>
      <c r="G153" s="365"/>
      <c r="H153" s="203">
        <f>IFERROR(AVERAGEIF(E153:G153,"&gt;0",E153:G153),0)</f>
        <v>0</v>
      </c>
      <c r="I153" s="365"/>
      <c r="J153" s="379"/>
      <c r="K153" s="376"/>
      <c r="L153" s="376"/>
      <c r="M153" s="376"/>
      <c r="N153" s="376"/>
      <c r="O153" s="376"/>
      <c r="P153" s="376"/>
    </row>
    <row r="154" spans="1:16" ht="14.4" x14ac:dyDescent="0.3">
      <c r="A154" s="176" t="s">
        <v>398</v>
      </c>
      <c r="B154" s="23" t="s">
        <v>539</v>
      </c>
      <c r="C154" s="24"/>
      <c r="D154" s="24" t="s">
        <v>13</v>
      </c>
      <c r="E154" s="365"/>
      <c r="F154" s="365"/>
      <c r="G154" s="365"/>
      <c r="H154" s="204">
        <f>IFERROR(AVERAGEIF(E154:G154,"&gt;0",E154:G154),0)</f>
        <v>0</v>
      </c>
      <c r="I154" s="365"/>
      <c r="J154" s="375"/>
      <c r="K154" s="376"/>
      <c r="L154" s="376"/>
      <c r="M154" s="376"/>
      <c r="N154" s="376"/>
      <c r="O154" s="376"/>
      <c r="P154" s="376"/>
    </row>
    <row r="155" spans="1:16" ht="14.4" x14ac:dyDescent="0.3">
      <c r="A155" s="205" t="s">
        <v>551</v>
      </c>
      <c r="B155" s="206" t="s">
        <v>723</v>
      </c>
      <c r="C155" s="207" t="s">
        <v>724</v>
      </c>
      <c r="D155" s="205" t="s">
        <v>264</v>
      </c>
      <c r="E155" s="205">
        <f>IFERROR((E139/E140),0)</f>
        <v>0</v>
      </c>
      <c r="F155" s="205">
        <f>IFERROR((F139/F140),0)</f>
        <v>0</v>
      </c>
      <c r="G155" s="205">
        <f>IFERROR((G139/G140),0)</f>
        <v>0</v>
      </c>
      <c r="H155" s="205">
        <f>IFERROR((H139/H140),0)</f>
        <v>0</v>
      </c>
      <c r="I155" s="205">
        <f>IFERROR((I139/I140),0)</f>
        <v>0</v>
      </c>
      <c r="J155" s="380"/>
      <c r="K155" s="376"/>
      <c r="L155" s="376"/>
      <c r="M155" s="376"/>
      <c r="N155" s="376"/>
      <c r="O155" s="376"/>
      <c r="P155" s="376"/>
    </row>
    <row r="156" spans="1:16" ht="27.6" x14ac:dyDescent="0.3">
      <c r="A156" s="205" t="s">
        <v>552</v>
      </c>
      <c r="B156" s="206" t="s">
        <v>725</v>
      </c>
      <c r="C156" s="205" t="s">
        <v>726</v>
      </c>
      <c r="D156" s="205" t="s">
        <v>727</v>
      </c>
      <c r="E156" s="205">
        <f>IFERROR((((E141*E142)+(E143*E144)+(E145*E146)+(E147*E148))/E139),0)</f>
        <v>0</v>
      </c>
      <c r="F156" s="205">
        <f>IFERROR((((F141*F142)+(F143*F144)+(F145*F146)+(F147*F148))/F139),0)</f>
        <v>0</v>
      </c>
      <c r="G156" s="205">
        <f>IFERROR((((G141*G142)+(G143*G144)+(G145*G146)+(G147*G148))/G139),0)</f>
        <v>0</v>
      </c>
      <c r="H156" s="205">
        <f>IFERROR((((H141*H142)+(H143*H144)+(H145*H146)+(H147*H148))/H139),0)</f>
        <v>0</v>
      </c>
      <c r="I156" s="205">
        <f>IFERROR((((I141*I142)+(I143*I144)+(I145*I146)+(I147*I148))/I139),0)</f>
        <v>0</v>
      </c>
      <c r="J156" s="380"/>
      <c r="K156" s="376"/>
      <c r="L156" s="376"/>
      <c r="M156" s="376"/>
      <c r="N156" s="376"/>
      <c r="O156" s="376"/>
      <c r="P156" s="376"/>
    </row>
    <row r="157" spans="1:16" ht="27.6" x14ac:dyDescent="0.3">
      <c r="A157" s="205" t="s">
        <v>553</v>
      </c>
      <c r="B157" s="206" t="s">
        <v>728</v>
      </c>
      <c r="C157" s="208" t="s">
        <v>729</v>
      </c>
      <c r="D157" s="205" t="s">
        <v>13</v>
      </c>
      <c r="E157" s="205">
        <f>IFERROR(((E141*E142)/((E141*E142)+(E143*E144)+(E145*E146)+(E147*E148))),0)</f>
        <v>0</v>
      </c>
      <c r="F157" s="205">
        <f>IFERROR(((F141*F142)/((F141*F142)+(F143*F144)+(F145*F146)+(F147*F148))),0)</f>
        <v>0</v>
      </c>
      <c r="G157" s="205">
        <f>IFERROR(((G141*G142)/((G141*G142)+(G143*G144)+(G145*G146)+(G147*G148))),0)</f>
        <v>0</v>
      </c>
      <c r="H157" s="205">
        <f>IFERROR(((H141*H142)/((H141*H142)+(H143*H144)+(H145*H146)+(H147*H148))),0)</f>
        <v>0</v>
      </c>
      <c r="I157" s="205">
        <f>IFERROR(((I141*I142)/((I141*I142)+(I143*I144)+(I145*I146)+(I147*I148))),0)</f>
        <v>0</v>
      </c>
      <c r="J157" s="380"/>
      <c r="K157" s="376"/>
      <c r="L157" s="376"/>
      <c r="M157" s="376"/>
      <c r="N157" s="376"/>
      <c r="O157" s="376"/>
      <c r="P157" s="376"/>
    </row>
    <row r="158" spans="1:16" ht="14.4" x14ac:dyDescent="0.3">
      <c r="A158"/>
      <c r="B158" s="1"/>
      <c r="C158" s="376"/>
      <c r="D158" s="376"/>
      <c r="E158" s="376"/>
      <c r="F158" s="376"/>
      <c r="G158" s="376"/>
      <c r="H158" s="376"/>
      <c r="I158" s="379"/>
      <c r="J158" s="375"/>
      <c r="K158" s="376"/>
      <c r="L158" s="376"/>
      <c r="M158" s="376"/>
      <c r="N158" s="376"/>
      <c r="O158" s="376"/>
      <c r="P158" s="376"/>
    </row>
    <row r="159" spans="1:16" x14ac:dyDescent="0.25">
      <c r="A159" s="200" t="s">
        <v>905</v>
      </c>
      <c r="B159" s="201" t="s">
        <v>815</v>
      </c>
      <c r="C159" s="1079" t="s">
        <v>819</v>
      </c>
      <c r="D159" s="1080"/>
      <c r="E159" s="1080"/>
      <c r="F159" s="1080"/>
      <c r="G159" s="1080"/>
      <c r="H159" s="1080"/>
      <c r="I159" s="1080"/>
      <c r="J159" s="373"/>
      <c r="K159" s="374"/>
      <c r="L159" s="374"/>
      <c r="M159" s="374"/>
      <c r="N159" s="374"/>
      <c r="O159" s="374"/>
      <c r="P159" s="374"/>
    </row>
    <row r="160" spans="1:16" ht="14.4" x14ac:dyDescent="0.3">
      <c r="A160" s="176" t="s">
        <v>5</v>
      </c>
      <c r="B160" s="23" t="s">
        <v>536</v>
      </c>
      <c r="C160" s="176"/>
      <c r="D160" s="474"/>
      <c r="E160" s="473"/>
      <c r="F160" s="473"/>
      <c r="G160" s="473"/>
      <c r="H160" s="473"/>
      <c r="I160" s="473"/>
      <c r="J160" s="473"/>
      <c r="K160" s="376"/>
      <c r="L160" s="376"/>
      <c r="M160" s="376"/>
      <c r="N160" s="376"/>
      <c r="O160" s="376"/>
      <c r="P160" s="376"/>
    </row>
    <row r="161" spans="1:16" ht="14.4" x14ac:dyDescent="0.3">
      <c r="A161" s="176" t="s">
        <v>7</v>
      </c>
      <c r="B161" s="23" t="s">
        <v>537</v>
      </c>
      <c r="C161" s="24"/>
      <c r="D161" s="24" t="s">
        <v>264</v>
      </c>
      <c r="E161" s="377"/>
      <c r="F161" s="377"/>
      <c r="G161" s="377">
        <v>0</v>
      </c>
      <c r="H161" s="202">
        <f t="shared" ref="H161:H170" si="4">IFERROR(AVERAGEA(E161:G161),0)</f>
        <v>0</v>
      </c>
      <c r="I161" s="377">
        <v>0</v>
      </c>
      <c r="J161" s="375"/>
      <c r="K161" s="376"/>
      <c r="L161" s="376"/>
      <c r="M161" s="376"/>
      <c r="N161" s="376"/>
      <c r="O161" s="376"/>
      <c r="P161" s="376"/>
    </row>
    <row r="162" spans="1:16" ht="14.4" x14ac:dyDescent="0.3">
      <c r="A162" s="176" t="s">
        <v>9</v>
      </c>
      <c r="B162" s="23" t="s">
        <v>708</v>
      </c>
      <c r="C162" s="24" t="s">
        <v>127</v>
      </c>
      <c r="D162" s="24" t="s">
        <v>191</v>
      </c>
      <c r="E162" s="377"/>
      <c r="F162" s="377"/>
      <c r="G162" s="377">
        <v>0</v>
      </c>
      <c r="H162" s="202">
        <f t="shared" si="4"/>
        <v>0</v>
      </c>
      <c r="I162" s="377">
        <v>0</v>
      </c>
      <c r="J162" s="375"/>
      <c r="K162" s="376"/>
      <c r="L162" s="376"/>
      <c r="M162" s="376"/>
      <c r="N162" s="376"/>
      <c r="O162" s="376"/>
      <c r="P162" s="376"/>
    </row>
    <row r="163" spans="1:16" ht="14.4" x14ac:dyDescent="0.3">
      <c r="A163" s="176" t="s">
        <v>11</v>
      </c>
      <c r="B163" s="23" t="s">
        <v>709</v>
      </c>
      <c r="C163" s="24" t="s">
        <v>127</v>
      </c>
      <c r="D163" s="24" t="s">
        <v>163</v>
      </c>
      <c r="E163" s="377"/>
      <c r="F163" s="377"/>
      <c r="G163" s="377">
        <v>0</v>
      </c>
      <c r="H163" s="202">
        <f t="shared" si="4"/>
        <v>0</v>
      </c>
      <c r="I163" s="377">
        <v>0</v>
      </c>
      <c r="J163" s="375"/>
      <c r="K163" s="376"/>
      <c r="L163" s="376"/>
      <c r="M163" s="376"/>
      <c r="N163" s="376"/>
      <c r="O163" s="376"/>
      <c r="P163" s="376"/>
    </row>
    <row r="164" spans="1:16" ht="14.4" x14ac:dyDescent="0.3">
      <c r="A164" s="176" t="s">
        <v>30</v>
      </c>
      <c r="B164" s="23" t="s">
        <v>710</v>
      </c>
      <c r="C164" s="24" t="s">
        <v>127</v>
      </c>
      <c r="D164" s="24" t="s">
        <v>191</v>
      </c>
      <c r="E164" s="377"/>
      <c r="F164" s="377"/>
      <c r="G164" s="377">
        <v>0</v>
      </c>
      <c r="H164" s="202">
        <f t="shared" si="4"/>
        <v>0</v>
      </c>
      <c r="I164" s="377">
        <v>0</v>
      </c>
      <c r="J164" s="375"/>
      <c r="K164" s="376"/>
      <c r="L164" s="376"/>
      <c r="M164" s="376"/>
      <c r="N164" s="376"/>
      <c r="O164" s="376"/>
      <c r="P164" s="376"/>
    </row>
    <row r="165" spans="1:16" ht="14.4" x14ac:dyDescent="0.3">
      <c r="A165" s="176" t="s">
        <v>32</v>
      </c>
      <c r="B165" s="23" t="s">
        <v>525</v>
      </c>
      <c r="C165" s="24" t="s">
        <v>711</v>
      </c>
      <c r="D165" s="24" t="s">
        <v>540</v>
      </c>
      <c r="E165" s="365"/>
      <c r="F165" s="365"/>
      <c r="G165" s="365"/>
      <c r="H165" s="203">
        <f>IFERROR(AVERAGEIF(E165:G165,"&gt;0",E165:G165),0)</f>
        <v>0</v>
      </c>
      <c r="I165" s="365"/>
      <c r="J165" s="375"/>
      <c r="K165" s="376"/>
      <c r="L165" s="376"/>
      <c r="M165" s="376"/>
      <c r="N165" s="376"/>
      <c r="O165" s="376"/>
      <c r="P165" s="376"/>
    </row>
    <row r="166" spans="1:16" ht="14.4" x14ac:dyDescent="0.3">
      <c r="A166" s="176" t="s">
        <v>35</v>
      </c>
      <c r="B166" s="23" t="s">
        <v>712</v>
      </c>
      <c r="C166" s="24" t="s">
        <v>127</v>
      </c>
      <c r="D166" s="24" t="s">
        <v>191</v>
      </c>
      <c r="E166" s="377"/>
      <c r="F166" s="377"/>
      <c r="G166" s="377">
        <v>0</v>
      </c>
      <c r="H166" s="202">
        <f t="shared" si="4"/>
        <v>0</v>
      </c>
      <c r="I166" s="377">
        <v>0</v>
      </c>
      <c r="J166" s="375"/>
      <c r="K166" s="376"/>
      <c r="L166" s="376"/>
      <c r="M166" s="376"/>
      <c r="N166" s="376"/>
      <c r="O166" s="376"/>
      <c r="P166" s="376"/>
    </row>
    <row r="167" spans="1:16" ht="14.4" x14ac:dyDescent="0.3">
      <c r="A167" s="176" t="s">
        <v>38</v>
      </c>
      <c r="B167" s="23" t="s">
        <v>713</v>
      </c>
      <c r="C167" s="24" t="s">
        <v>711</v>
      </c>
      <c r="D167" s="24" t="s">
        <v>540</v>
      </c>
      <c r="E167" s="365"/>
      <c r="F167" s="365"/>
      <c r="G167" s="365"/>
      <c r="H167" s="203">
        <f>IFERROR(AVERAGEIF(E167:G167,"&gt;0",E167:G167),0)</f>
        <v>0</v>
      </c>
      <c r="I167" s="365"/>
      <c r="J167" s="375"/>
      <c r="K167" s="376"/>
      <c r="L167" s="376"/>
      <c r="M167" s="376"/>
      <c r="N167" s="376"/>
      <c r="O167" s="376"/>
      <c r="P167" s="376"/>
    </row>
    <row r="168" spans="1:16" ht="14.4" x14ac:dyDescent="0.3">
      <c r="A168" s="176" t="s">
        <v>39</v>
      </c>
      <c r="B168" s="23" t="s">
        <v>714</v>
      </c>
      <c r="C168" s="24" t="s">
        <v>127</v>
      </c>
      <c r="D168" s="24" t="s">
        <v>191</v>
      </c>
      <c r="E168" s="377"/>
      <c r="F168" s="377"/>
      <c r="G168" s="377">
        <v>0</v>
      </c>
      <c r="H168" s="202">
        <f t="shared" si="4"/>
        <v>0</v>
      </c>
      <c r="I168" s="377">
        <v>0</v>
      </c>
      <c r="J168" s="375"/>
      <c r="K168" s="376"/>
      <c r="L168" s="376"/>
      <c r="M168" s="376"/>
      <c r="N168" s="376"/>
      <c r="O168" s="376"/>
      <c r="P168" s="376"/>
    </row>
    <row r="169" spans="1:16" ht="14.4" x14ac:dyDescent="0.3">
      <c r="A169" s="176" t="s">
        <v>169</v>
      </c>
      <c r="B169" s="23" t="s">
        <v>715</v>
      </c>
      <c r="C169" s="24" t="s">
        <v>711</v>
      </c>
      <c r="D169" s="24" t="s">
        <v>540</v>
      </c>
      <c r="E169" s="365"/>
      <c r="F169" s="365"/>
      <c r="G169" s="365"/>
      <c r="H169" s="203">
        <f>IFERROR(AVERAGEIF(E169:G169,"&gt;0",E169:G169),0)</f>
        <v>0</v>
      </c>
      <c r="I169" s="365"/>
      <c r="J169" s="375"/>
      <c r="K169" s="376"/>
      <c r="L169" s="376"/>
      <c r="M169" s="376"/>
      <c r="N169" s="376"/>
      <c r="O169" s="376"/>
      <c r="P169" s="376"/>
    </row>
    <row r="170" spans="1:16" ht="14.4" x14ac:dyDescent="0.3">
      <c r="A170" s="176" t="s">
        <v>171</v>
      </c>
      <c r="B170" s="23" t="s">
        <v>716</v>
      </c>
      <c r="C170" s="24" t="s">
        <v>127</v>
      </c>
      <c r="D170" s="24" t="s">
        <v>191</v>
      </c>
      <c r="E170" s="377"/>
      <c r="F170" s="377"/>
      <c r="G170" s="377">
        <v>0</v>
      </c>
      <c r="H170" s="202">
        <f t="shared" si="4"/>
        <v>0</v>
      </c>
      <c r="I170" s="377">
        <v>0</v>
      </c>
      <c r="J170" s="375"/>
      <c r="K170" s="376"/>
      <c r="L170" s="376"/>
      <c r="M170" s="376"/>
      <c r="N170" s="376"/>
      <c r="O170" s="376"/>
      <c r="P170" s="376"/>
    </row>
    <row r="171" spans="1:16" ht="14.4" x14ac:dyDescent="0.3">
      <c r="A171" s="176" t="s">
        <v>271</v>
      </c>
      <c r="B171" s="23" t="s">
        <v>717</v>
      </c>
      <c r="C171" s="24" t="s">
        <v>711</v>
      </c>
      <c r="D171" s="24" t="s">
        <v>540</v>
      </c>
      <c r="E171" s="365"/>
      <c r="F171" s="365"/>
      <c r="G171" s="365"/>
      <c r="H171" s="203">
        <f>IFERROR(AVERAGEIF(E171:G171,"&gt;0",E171:G171),0)</f>
        <v>0</v>
      </c>
      <c r="I171" s="365"/>
      <c r="J171" s="375"/>
      <c r="K171" s="376"/>
      <c r="L171" s="376"/>
      <c r="M171" s="376"/>
      <c r="N171" s="376"/>
      <c r="O171" s="376"/>
      <c r="P171" s="376"/>
    </row>
    <row r="172" spans="1:16" ht="14.4" x14ac:dyDescent="0.3">
      <c r="A172" s="176" t="s">
        <v>273</v>
      </c>
      <c r="B172" s="23" t="s">
        <v>718</v>
      </c>
      <c r="C172" s="24" t="s">
        <v>127</v>
      </c>
      <c r="D172" s="24" t="s">
        <v>268</v>
      </c>
      <c r="E172" s="377"/>
      <c r="F172" s="377"/>
      <c r="G172" s="377">
        <v>0</v>
      </c>
      <c r="H172" s="204">
        <f>IFERROR(AVERAGEIF(E172:G172,"&gt;0",E172:G172),0)</f>
        <v>0</v>
      </c>
      <c r="I172" s="377">
        <v>0</v>
      </c>
      <c r="J172" s="375"/>
      <c r="K172" s="376"/>
      <c r="L172" s="376"/>
      <c r="M172" s="376"/>
      <c r="N172" s="376"/>
      <c r="O172" s="376"/>
      <c r="P172" s="376"/>
    </row>
    <row r="173" spans="1:16" ht="14.4" x14ac:dyDescent="0.3">
      <c r="A173" s="176" t="s">
        <v>274</v>
      </c>
      <c r="B173" s="23" t="s">
        <v>719</v>
      </c>
      <c r="C173" s="24" t="s">
        <v>711</v>
      </c>
      <c r="D173" s="24" t="s">
        <v>13</v>
      </c>
      <c r="E173" s="365"/>
      <c r="F173" s="365"/>
      <c r="G173" s="365"/>
      <c r="H173" s="203">
        <f>IFERROR(AVERAGEIF(E173:G173,"&gt;0",E173:G173),0)</f>
        <v>0</v>
      </c>
      <c r="I173" s="365"/>
      <c r="J173" s="375"/>
      <c r="K173" s="376"/>
      <c r="L173" s="376"/>
      <c r="M173" s="376"/>
      <c r="N173" s="376"/>
      <c r="O173" s="376"/>
      <c r="P173" s="376"/>
    </row>
    <row r="174" spans="1:16" ht="14.4" x14ac:dyDescent="0.3">
      <c r="A174" s="176" t="s">
        <v>275</v>
      </c>
      <c r="B174" s="23" t="s">
        <v>720</v>
      </c>
      <c r="C174" s="24" t="s">
        <v>711</v>
      </c>
      <c r="D174" s="24" t="s">
        <v>538</v>
      </c>
      <c r="E174" s="365"/>
      <c r="F174" s="365"/>
      <c r="G174" s="365"/>
      <c r="H174" s="203">
        <f>IFERROR(AVERAGEIF(E174:G174,"&gt;0",E174:G174),0)</f>
        <v>0</v>
      </c>
      <c r="I174" s="365"/>
      <c r="J174" s="375"/>
      <c r="K174" s="376"/>
      <c r="L174" s="376"/>
      <c r="M174" s="376"/>
      <c r="N174" s="376"/>
      <c r="O174" s="376"/>
      <c r="P174" s="376"/>
    </row>
    <row r="175" spans="1:16" ht="14.4" x14ac:dyDescent="0.3">
      <c r="A175" s="176" t="s">
        <v>396</v>
      </c>
      <c r="B175" s="23" t="s">
        <v>721</v>
      </c>
      <c r="C175" s="24" t="s">
        <v>711</v>
      </c>
      <c r="D175" s="24" t="s">
        <v>268</v>
      </c>
      <c r="E175" s="377"/>
      <c r="F175" s="377"/>
      <c r="G175" s="377">
        <v>0</v>
      </c>
      <c r="H175" s="202">
        <f>IFERROR(AVERAGEA(E175:G175),0)</f>
        <v>0</v>
      </c>
      <c r="I175" s="377"/>
      <c r="J175" s="379"/>
      <c r="K175" s="376"/>
      <c r="L175" s="376"/>
      <c r="M175" s="376"/>
      <c r="N175" s="376"/>
      <c r="O175" s="376"/>
      <c r="P175" s="376"/>
    </row>
    <row r="176" spans="1:16" ht="14.4" x14ac:dyDescent="0.3">
      <c r="A176" s="176" t="s">
        <v>397</v>
      </c>
      <c r="B176" s="23" t="s">
        <v>722</v>
      </c>
      <c r="C176" s="24" t="s">
        <v>711</v>
      </c>
      <c r="D176" s="24" t="s">
        <v>540</v>
      </c>
      <c r="E176" s="365"/>
      <c r="F176" s="365"/>
      <c r="G176" s="365"/>
      <c r="H176" s="203">
        <f>IFERROR(AVERAGEIF(E176:G176,"&gt;0",E176:G176),0)</f>
        <v>0</v>
      </c>
      <c r="I176" s="365"/>
      <c r="J176" s="379"/>
      <c r="K176" s="376"/>
      <c r="L176" s="376"/>
      <c r="M176" s="376"/>
      <c r="N176" s="376"/>
      <c r="O176" s="376"/>
      <c r="P176" s="376"/>
    </row>
    <row r="177" spans="1:16" ht="14.4" x14ac:dyDescent="0.3">
      <c r="A177" s="176" t="s">
        <v>398</v>
      </c>
      <c r="B177" s="23" t="s">
        <v>539</v>
      </c>
      <c r="C177" s="24"/>
      <c r="D177" s="24" t="s">
        <v>13</v>
      </c>
      <c r="E177" s="365"/>
      <c r="F177" s="365"/>
      <c r="G177" s="365"/>
      <c r="H177" s="204">
        <f>IFERROR(AVERAGEIF(E177:G177,"&gt;0",E177:G177),0)</f>
        <v>0</v>
      </c>
      <c r="I177" s="365"/>
      <c r="J177" s="375"/>
      <c r="K177" s="376"/>
      <c r="L177" s="376"/>
      <c r="M177" s="376"/>
      <c r="N177" s="376"/>
      <c r="O177" s="376"/>
      <c r="P177" s="376"/>
    </row>
    <row r="178" spans="1:16" ht="14.4" x14ac:dyDescent="0.3">
      <c r="A178" s="205" t="s">
        <v>551</v>
      </c>
      <c r="B178" s="206" t="s">
        <v>723</v>
      </c>
      <c r="C178" s="207" t="s">
        <v>724</v>
      </c>
      <c r="D178" s="205" t="s">
        <v>264</v>
      </c>
      <c r="E178" s="205">
        <f>IFERROR((E162/E163),0)</f>
        <v>0</v>
      </c>
      <c r="F178" s="205">
        <f>IFERROR(F162/F163,0)</f>
        <v>0</v>
      </c>
      <c r="G178" s="205">
        <f>IFERROR(G162/G163,0)</f>
        <v>0</v>
      </c>
      <c r="H178" s="205">
        <f>IFERROR(H162/H163,0)</f>
        <v>0</v>
      </c>
      <c r="I178" s="205">
        <f>IFERROR(I162/I163,0)</f>
        <v>0</v>
      </c>
      <c r="J178" s="380"/>
      <c r="K178" s="376"/>
      <c r="L178" s="376"/>
      <c r="M178" s="376"/>
      <c r="N178" s="376"/>
      <c r="O178" s="376"/>
      <c r="P178" s="376"/>
    </row>
    <row r="179" spans="1:16" ht="27.6" x14ac:dyDescent="0.3">
      <c r="A179" s="205" t="s">
        <v>552</v>
      </c>
      <c r="B179" s="206" t="s">
        <v>725</v>
      </c>
      <c r="C179" s="205" t="s">
        <v>726</v>
      </c>
      <c r="D179" s="205" t="s">
        <v>727</v>
      </c>
      <c r="E179" s="205">
        <f>IFERROR((((E164*E165)+(E166*E167)+(E168*E169)+(E170*E171))/(E162)),0)</f>
        <v>0</v>
      </c>
      <c r="F179" s="205">
        <f>IFERROR((((F164*F165)+(F166*F167)+(F168*F169)+(F170*F171))/(F162)),0)</f>
        <v>0</v>
      </c>
      <c r="G179" s="205">
        <f>IFERROR((((G164*G165)+(G166*G167)+(G168*G169)+(G170*G171))/(G162)),0)</f>
        <v>0</v>
      </c>
      <c r="H179" s="205">
        <f>IFERROR((((H164*H165)+(H166*H167)+(H168*H169)+(H170*H171))/(H162)),0)</f>
        <v>0</v>
      </c>
      <c r="I179" s="205">
        <f>IFERROR((((I164*I165)+(I166*I167)+(I168*I169)+(I170*I171))/(I162)),0)</f>
        <v>0</v>
      </c>
      <c r="J179" s="380"/>
      <c r="K179" s="376"/>
      <c r="L179" s="376"/>
      <c r="M179" s="376"/>
      <c r="N179" s="376"/>
      <c r="O179" s="376"/>
      <c r="P179" s="376"/>
    </row>
    <row r="180" spans="1:16" ht="27.6" x14ac:dyDescent="0.3">
      <c r="A180" s="207" t="s">
        <v>553</v>
      </c>
      <c r="B180" s="209" t="s">
        <v>728</v>
      </c>
      <c r="C180" s="208" t="s">
        <v>729</v>
      </c>
      <c r="D180" s="207" t="s">
        <v>13</v>
      </c>
      <c r="E180" s="205">
        <f>IFERROR((E164*E165)/((E164*E165)+(E166*E167)+(E168*E169)+(E170*E171)),0)</f>
        <v>0</v>
      </c>
      <c r="F180" s="205">
        <f>IFERROR((F164*F165)/((F164*F165)+(F166*F167)+(F168*F169)+(F170*F171)),0)</f>
        <v>0</v>
      </c>
      <c r="G180" s="205">
        <f>IFERROR((G164*G165)/((G164*G165)+(G166*G167)+(G168*G169)+(G170*G171)),0)</f>
        <v>0</v>
      </c>
      <c r="H180" s="205">
        <f>IFERROR((H164*H165)/((H164*H165)+(H166*H167)+(H168*H169)+(H170*H171)),0)</f>
        <v>0</v>
      </c>
      <c r="I180" s="205">
        <f>IFERROR((I164*I165)/((I164*I165)+(I166*I167)+(I168*I169)+(I170*I171)),0)</f>
        <v>0</v>
      </c>
      <c r="J180" s="380"/>
      <c r="K180" s="376"/>
      <c r="L180" s="376"/>
      <c r="M180" s="376"/>
      <c r="N180" s="376"/>
      <c r="O180" s="376"/>
      <c r="P180" s="376"/>
    </row>
    <row r="181" spans="1:16" ht="14.4" x14ac:dyDescent="0.3">
      <c r="A181" s="885"/>
      <c r="B181" s="886"/>
      <c r="C181" s="387"/>
      <c r="D181" s="386"/>
      <c r="E181" s="388"/>
      <c r="F181" s="388"/>
      <c r="G181" s="388"/>
      <c r="H181" s="388"/>
      <c r="I181" s="388"/>
      <c r="J181" s="388"/>
      <c r="K181" s="376"/>
      <c r="L181" s="376"/>
      <c r="M181" s="376"/>
      <c r="N181" s="376"/>
      <c r="O181" s="376"/>
      <c r="P181" s="376"/>
    </row>
    <row r="182" spans="1:16" ht="14.4" x14ac:dyDescent="0.3">
      <c r="A182" s="200" t="s">
        <v>906</v>
      </c>
      <c r="B182" s="201" t="s">
        <v>816</v>
      </c>
      <c r="C182" s="1079" t="s">
        <v>819</v>
      </c>
      <c r="D182" s="1080"/>
      <c r="E182" s="1080"/>
      <c r="F182" s="1080"/>
      <c r="G182" s="1080"/>
      <c r="H182" s="1080"/>
      <c r="I182" s="1080"/>
      <c r="J182" s="373"/>
      <c r="K182" s="376"/>
      <c r="L182" s="376"/>
      <c r="M182" s="376"/>
      <c r="N182" s="376"/>
      <c r="O182" s="376"/>
      <c r="P182" s="376"/>
    </row>
    <row r="183" spans="1:16" ht="14.4" x14ac:dyDescent="0.3">
      <c r="A183" s="176" t="s">
        <v>5</v>
      </c>
      <c r="B183" s="23" t="s">
        <v>536</v>
      </c>
      <c r="C183" s="176"/>
      <c r="D183" s="474"/>
      <c r="E183" s="473"/>
      <c r="F183" s="473"/>
      <c r="G183" s="473"/>
      <c r="H183" s="473"/>
      <c r="I183" s="473"/>
      <c r="J183" s="473"/>
      <c r="K183" s="376"/>
      <c r="L183" s="376"/>
      <c r="M183" s="376"/>
      <c r="N183" s="376"/>
      <c r="O183" s="376"/>
      <c r="P183" s="376"/>
    </row>
    <row r="184" spans="1:16" ht="14.4" x14ac:dyDescent="0.3">
      <c r="A184" s="176" t="s">
        <v>7</v>
      </c>
      <c r="B184" s="23" t="s">
        <v>537</v>
      </c>
      <c r="C184" s="24"/>
      <c r="D184" s="24" t="s">
        <v>264</v>
      </c>
      <c r="E184" s="377"/>
      <c r="F184" s="377"/>
      <c r="G184" s="377">
        <v>0</v>
      </c>
      <c r="H184" s="202">
        <f>IFERROR(AVERAGEA(E184:G184),0)</f>
        <v>0</v>
      </c>
      <c r="I184" s="377">
        <v>0</v>
      </c>
      <c r="J184" s="375"/>
      <c r="K184" s="376"/>
      <c r="L184" s="376"/>
      <c r="M184" s="376"/>
      <c r="N184" s="376"/>
      <c r="O184" s="376"/>
      <c r="P184" s="376"/>
    </row>
    <row r="185" spans="1:16" ht="14.4" x14ac:dyDescent="0.3">
      <c r="A185" s="176" t="s">
        <v>9</v>
      </c>
      <c r="B185" s="23" t="s">
        <v>708</v>
      </c>
      <c r="C185" s="24" t="s">
        <v>127</v>
      </c>
      <c r="D185" s="24" t="s">
        <v>191</v>
      </c>
      <c r="E185" s="377"/>
      <c r="F185" s="377"/>
      <c r="G185" s="377">
        <v>0</v>
      </c>
      <c r="H185" s="202">
        <f>IFERROR(AVERAGEA(E185:G185),0)</f>
        <v>0</v>
      </c>
      <c r="I185" s="377">
        <v>0</v>
      </c>
      <c r="J185" s="375"/>
      <c r="K185" s="376"/>
      <c r="L185" s="376"/>
      <c r="M185" s="376"/>
      <c r="N185" s="376"/>
      <c r="O185" s="376"/>
      <c r="P185" s="376"/>
    </row>
    <row r="186" spans="1:16" ht="14.4" x14ac:dyDescent="0.3">
      <c r="A186" s="176" t="s">
        <v>11</v>
      </c>
      <c r="B186" s="23" t="s">
        <v>709</v>
      </c>
      <c r="C186" s="24" t="s">
        <v>127</v>
      </c>
      <c r="D186" s="24" t="s">
        <v>163</v>
      </c>
      <c r="E186" s="377"/>
      <c r="F186" s="377"/>
      <c r="G186" s="377">
        <v>0</v>
      </c>
      <c r="H186" s="202">
        <f>IFERROR(AVERAGEA(E186:G186),0)</f>
        <v>0</v>
      </c>
      <c r="I186" s="377">
        <v>0</v>
      </c>
      <c r="J186" s="375"/>
      <c r="K186" s="376"/>
      <c r="L186" s="376"/>
      <c r="M186" s="376"/>
      <c r="N186" s="376"/>
      <c r="O186" s="376"/>
      <c r="P186" s="376"/>
    </row>
    <row r="187" spans="1:16" ht="14.4" x14ac:dyDescent="0.3">
      <c r="A187" s="176" t="s">
        <v>30</v>
      </c>
      <c r="B187" s="23" t="s">
        <v>710</v>
      </c>
      <c r="C187" s="24" t="s">
        <v>127</v>
      </c>
      <c r="D187" s="24" t="s">
        <v>191</v>
      </c>
      <c r="E187" s="377"/>
      <c r="F187" s="377"/>
      <c r="G187" s="377">
        <v>0</v>
      </c>
      <c r="H187" s="202">
        <f>IFERROR(AVERAGEA(E187:G187),0)</f>
        <v>0</v>
      </c>
      <c r="I187" s="377">
        <v>0</v>
      </c>
      <c r="J187" s="375"/>
      <c r="K187" s="376"/>
      <c r="L187" s="376"/>
      <c r="M187" s="376"/>
      <c r="N187" s="376"/>
      <c r="O187" s="376"/>
      <c r="P187" s="376"/>
    </row>
    <row r="188" spans="1:16" ht="14.4" x14ac:dyDescent="0.3">
      <c r="A188" s="176" t="s">
        <v>32</v>
      </c>
      <c r="B188" s="23" t="s">
        <v>525</v>
      </c>
      <c r="C188" s="24" t="s">
        <v>711</v>
      </c>
      <c r="D188" s="24" t="s">
        <v>540</v>
      </c>
      <c r="E188" s="365"/>
      <c r="F188" s="365"/>
      <c r="G188" s="365"/>
      <c r="H188" s="203">
        <f>IFERROR(AVERAGEIF(E188:G188,"&gt;0",E188:G188),0)</f>
        <v>0</v>
      </c>
      <c r="I188" s="365"/>
      <c r="J188" s="375"/>
      <c r="K188" s="376"/>
      <c r="L188" s="376"/>
      <c r="M188" s="376"/>
      <c r="N188" s="376"/>
      <c r="O188" s="376"/>
      <c r="P188" s="376"/>
    </row>
    <row r="189" spans="1:16" ht="14.4" x14ac:dyDescent="0.3">
      <c r="A189" s="176" t="s">
        <v>35</v>
      </c>
      <c r="B189" s="23" t="s">
        <v>712</v>
      </c>
      <c r="C189" s="24" t="s">
        <v>127</v>
      </c>
      <c r="D189" s="24" t="s">
        <v>191</v>
      </c>
      <c r="E189" s="377"/>
      <c r="F189" s="377"/>
      <c r="G189" s="377">
        <v>0</v>
      </c>
      <c r="H189" s="202">
        <f>IFERROR(AVERAGEA(E189:G189),0)</f>
        <v>0</v>
      </c>
      <c r="I189" s="377">
        <v>0</v>
      </c>
      <c r="J189" s="375"/>
      <c r="K189" s="376"/>
      <c r="L189" s="376"/>
      <c r="M189" s="376"/>
      <c r="N189" s="376"/>
      <c r="O189" s="376"/>
      <c r="P189" s="376"/>
    </row>
    <row r="190" spans="1:16" ht="14.4" x14ac:dyDescent="0.3">
      <c r="A190" s="176" t="s">
        <v>38</v>
      </c>
      <c r="B190" s="23" t="s">
        <v>713</v>
      </c>
      <c r="C190" s="24" t="s">
        <v>711</v>
      </c>
      <c r="D190" s="24" t="s">
        <v>540</v>
      </c>
      <c r="E190" s="365"/>
      <c r="F190" s="365"/>
      <c r="G190" s="365"/>
      <c r="H190" s="203">
        <f>IFERROR(AVERAGEIF(E190:G190,"&gt;0",E190:G190),0)</f>
        <v>0</v>
      </c>
      <c r="I190" s="365"/>
      <c r="J190" s="375"/>
      <c r="K190" s="376"/>
      <c r="L190" s="376"/>
      <c r="M190" s="376"/>
      <c r="N190" s="376"/>
      <c r="O190" s="376"/>
      <c r="P190" s="376"/>
    </row>
    <row r="191" spans="1:16" ht="14.4" x14ac:dyDescent="0.3">
      <c r="A191" s="176" t="s">
        <v>39</v>
      </c>
      <c r="B191" s="23" t="s">
        <v>714</v>
      </c>
      <c r="C191" s="24" t="s">
        <v>127</v>
      </c>
      <c r="D191" s="24" t="s">
        <v>191</v>
      </c>
      <c r="E191" s="377"/>
      <c r="F191" s="377"/>
      <c r="G191" s="377">
        <v>0</v>
      </c>
      <c r="H191" s="202">
        <f>IFERROR(AVERAGEA(E191:G191),0)</f>
        <v>0</v>
      </c>
      <c r="I191" s="377">
        <v>0</v>
      </c>
      <c r="J191" s="375"/>
      <c r="K191" s="376"/>
      <c r="L191" s="376"/>
      <c r="M191" s="376"/>
      <c r="N191" s="376"/>
      <c r="O191" s="376"/>
      <c r="P191" s="376"/>
    </row>
    <row r="192" spans="1:16" ht="14.4" x14ac:dyDescent="0.3">
      <c r="A192" s="176" t="s">
        <v>169</v>
      </c>
      <c r="B192" s="23" t="s">
        <v>715</v>
      </c>
      <c r="C192" s="24" t="s">
        <v>711</v>
      </c>
      <c r="D192" s="24" t="s">
        <v>540</v>
      </c>
      <c r="E192" s="365"/>
      <c r="F192" s="365"/>
      <c r="G192" s="365"/>
      <c r="H192" s="203">
        <f>IFERROR(AVERAGEIF(E192:G192,"&gt;0",E192:G192),0)</f>
        <v>0</v>
      </c>
      <c r="I192" s="365"/>
      <c r="J192" s="375"/>
      <c r="K192" s="376"/>
      <c r="L192" s="376"/>
      <c r="M192" s="376"/>
      <c r="N192" s="376"/>
      <c r="O192" s="376"/>
      <c r="P192" s="376"/>
    </row>
    <row r="193" spans="1:16" ht="14.4" x14ac:dyDescent="0.3">
      <c r="A193" s="176" t="s">
        <v>171</v>
      </c>
      <c r="B193" s="23" t="s">
        <v>716</v>
      </c>
      <c r="C193" s="24" t="s">
        <v>127</v>
      </c>
      <c r="D193" s="24" t="s">
        <v>191</v>
      </c>
      <c r="E193" s="377"/>
      <c r="F193" s="377"/>
      <c r="G193" s="377">
        <v>0</v>
      </c>
      <c r="H193" s="202">
        <f>IFERROR(AVERAGEA(E193:G193),0)</f>
        <v>0</v>
      </c>
      <c r="I193" s="377">
        <v>0</v>
      </c>
      <c r="J193" s="375"/>
      <c r="K193" s="376"/>
      <c r="L193" s="376"/>
      <c r="M193" s="376"/>
      <c r="N193" s="376"/>
      <c r="O193" s="376"/>
      <c r="P193" s="376"/>
    </row>
    <row r="194" spans="1:16" ht="14.4" x14ac:dyDescent="0.3">
      <c r="A194" s="176" t="s">
        <v>271</v>
      </c>
      <c r="B194" s="23" t="s">
        <v>717</v>
      </c>
      <c r="C194" s="24" t="s">
        <v>711</v>
      </c>
      <c r="D194" s="24" t="s">
        <v>540</v>
      </c>
      <c r="E194" s="365"/>
      <c r="F194" s="365"/>
      <c r="G194" s="365"/>
      <c r="H194" s="203">
        <f>IFERROR(AVERAGEIF(E194:G194,"&gt;0",E194:G194),0)</f>
        <v>0</v>
      </c>
      <c r="I194" s="365"/>
      <c r="J194" s="375"/>
      <c r="K194" s="376"/>
      <c r="L194" s="376"/>
      <c r="M194" s="376"/>
      <c r="N194" s="376"/>
      <c r="O194" s="376"/>
      <c r="P194" s="376"/>
    </row>
    <row r="195" spans="1:16" ht="14.4" x14ac:dyDescent="0.3">
      <c r="A195" s="176" t="s">
        <v>273</v>
      </c>
      <c r="B195" s="23" t="s">
        <v>718</v>
      </c>
      <c r="C195" s="24" t="s">
        <v>127</v>
      </c>
      <c r="D195" s="24" t="s">
        <v>268</v>
      </c>
      <c r="E195" s="377"/>
      <c r="F195" s="377"/>
      <c r="G195" s="377">
        <v>0</v>
      </c>
      <c r="H195" s="204">
        <f>IFERROR(AVERAGEIF(E195:G195,"&gt;0",E195:G195),0)</f>
        <v>0</v>
      </c>
      <c r="I195" s="377">
        <v>0</v>
      </c>
      <c r="J195" s="375"/>
      <c r="K195" s="376"/>
      <c r="L195" s="376"/>
      <c r="M195" s="376"/>
      <c r="N195" s="376"/>
      <c r="O195" s="376"/>
      <c r="P195" s="376"/>
    </row>
    <row r="196" spans="1:16" ht="14.4" x14ac:dyDescent="0.3">
      <c r="A196" s="176" t="s">
        <v>274</v>
      </c>
      <c r="B196" s="23" t="s">
        <v>719</v>
      </c>
      <c r="C196" s="24" t="s">
        <v>711</v>
      </c>
      <c r="D196" s="24" t="s">
        <v>13</v>
      </c>
      <c r="E196" s="365"/>
      <c r="F196" s="365"/>
      <c r="G196" s="365"/>
      <c r="H196" s="203">
        <f>IFERROR(AVERAGEIF(E196:G196,"&gt;0",E196:G196),0)</f>
        <v>0</v>
      </c>
      <c r="I196" s="365"/>
      <c r="J196" s="375"/>
      <c r="K196" s="376"/>
      <c r="L196" s="376"/>
      <c r="M196" s="376"/>
      <c r="N196" s="376"/>
      <c r="O196" s="376"/>
      <c r="P196" s="376"/>
    </row>
    <row r="197" spans="1:16" ht="14.4" x14ac:dyDescent="0.3">
      <c r="A197" s="176" t="s">
        <v>275</v>
      </c>
      <c r="B197" s="23" t="s">
        <v>720</v>
      </c>
      <c r="C197" s="24" t="s">
        <v>711</v>
      </c>
      <c r="D197" s="24" t="s">
        <v>538</v>
      </c>
      <c r="E197" s="365"/>
      <c r="F197" s="365"/>
      <c r="G197" s="365"/>
      <c r="H197" s="203">
        <f>IFERROR(AVERAGEIF(E197:G197,"&gt;0",E197:G197),0)</f>
        <v>0</v>
      </c>
      <c r="I197" s="365"/>
      <c r="J197" s="375"/>
      <c r="K197" s="376"/>
      <c r="L197" s="376"/>
      <c r="M197" s="376"/>
      <c r="N197" s="376"/>
      <c r="O197" s="376"/>
      <c r="P197" s="376"/>
    </row>
    <row r="198" spans="1:16" ht="14.4" x14ac:dyDescent="0.3">
      <c r="A198" s="176" t="s">
        <v>396</v>
      </c>
      <c r="B198" s="23" t="s">
        <v>721</v>
      </c>
      <c r="C198" s="24" t="s">
        <v>711</v>
      </c>
      <c r="D198" s="24" t="s">
        <v>268</v>
      </c>
      <c r="E198" s="377"/>
      <c r="F198" s="377"/>
      <c r="G198" s="377">
        <v>0</v>
      </c>
      <c r="H198" s="202">
        <f>IFERROR(AVERAGEA(E198:G198),0)</f>
        <v>0</v>
      </c>
      <c r="I198" s="377"/>
      <c r="J198" s="379"/>
      <c r="K198" s="376"/>
      <c r="L198" s="376"/>
      <c r="M198" s="376"/>
      <c r="N198" s="376"/>
      <c r="O198" s="376"/>
      <c r="P198" s="376"/>
    </row>
    <row r="199" spans="1:16" ht="14.4" x14ac:dyDescent="0.3">
      <c r="A199" s="176" t="s">
        <v>397</v>
      </c>
      <c r="B199" s="23" t="s">
        <v>722</v>
      </c>
      <c r="C199" s="24" t="s">
        <v>711</v>
      </c>
      <c r="D199" s="24" t="s">
        <v>540</v>
      </c>
      <c r="E199" s="365"/>
      <c r="F199" s="365"/>
      <c r="G199" s="365"/>
      <c r="H199" s="203">
        <f>IFERROR(AVERAGEIF(E199:G199,"&gt;0",E199:G199),0)</f>
        <v>0</v>
      </c>
      <c r="I199" s="365"/>
      <c r="J199" s="379"/>
      <c r="K199" s="376"/>
      <c r="L199" s="376"/>
      <c r="M199" s="376"/>
      <c r="N199" s="376"/>
      <c r="O199" s="376"/>
      <c r="P199" s="376"/>
    </row>
    <row r="200" spans="1:16" ht="14.4" x14ac:dyDescent="0.3">
      <c r="A200" s="176" t="s">
        <v>398</v>
      </c>
      <c r="B200" s="23" t="s">
        <v>539</v>
      </c>
      <c r="C200" s="24"/>
      <c r="D200" s="24" t="s">
        <v>13</v>
      </c>
      <c r="E200" s="365"/>
      <c r="F200" s="365"/>
      <c r="G200" s="365"/>
      <c r="H200" s="204">
        <f>IFERROR(AVERAGEIF(E200:G200,"&gt;0",E200:G200),0)</f>
        <v>0</v>
      </c>
      <c r="I200" s="365"/>
      <c r="J200" s="375"/>
      <c r="K200" s="376"/>
      <c r="L200" s="376"/>
      <c r="M200" s="376"/>
      <c r="N200" s="376"/>
      <c r="O200" s="376"/>
      <c r="P200" s="376"/>
    </row>
    <row r="201" spans="1:16" ht="14.4" x14ac:dyDescent="0.3">
      <c r="A201" s="205" t="s">
        <v>551</v>
      </c>
      <c r="B201" s="206" t="s">
        <v>723</v>
      </c>
      <c r="C201" s="207" t="s">
        <v>724</v>
      </c>
      <c r="D201" s="205" t="s">
        <v>264</v>
      </c>
      <c r="E201" s="205">
        <f>IFERROR((E185/E186),0)</f>
        <v>0</v>
      </c>
      <c r="F201" s="205">
        <f>IFERROR(F185/F186,0)</f>
        <v>0</v>
      </c>
      <c r="G201" s="205">
        <f>IFERROR(G185/G186,0)</f>
        <v>0</v>
      </c>
      <c r="H201" s="205">
        <f>IFERROR(H185/H186,0)</f>
        <v>0</v>
      </c>
      <c r="I201" s="205">
        <f>IFERROR(I185/I186,0)</f>
        <v>0</v>
      </c>
      <c r="J201" s="380"/>
      <c r="K201" s="376"/>
      <c r="L201" s="376"/>
      <c r="M201" s="376"/>
      <c r="N201" s="376"/>
      <c r="O201" s="376"/>
      <c r="P201" s="376"/>
    </row>
    <row r="202" spans="1:16" ht="27.6" x14ac:dyDescent="0.3">
      <c r="A202" s="205" t="s">
        <v>552</v>
      </c>
      <c r="B202" s="206" t="s">
        <v>725</v>
      </c>
      <c r="C202" s="205" t="s">
        <v>726</v>
      </c>
      <c r="D202" s="205" t="s">
        <v>727</v>
      </c>
      <c r="E202" s="205">
        <f>IFERROR((((E187*E188)+(E189*E190)+(E191*E192)+(E193*E194))/(E185)),0)</f>
        <v>0</v>
      </c>
      <c r="F202" s="205">
        <f>IFERROR((((F187*F188)+(F189*F190)+(F191*F192)+(F193*F194))/(F185)),0)</f>
        <v>0</v>
      </c>
      <c r="G202" s="205">
        <f>IFERROR((((G187*G188)+(G189*G190)+(G191*G192)+(G193*G194))/(G185)),0)</f>
        <v>0</v>
      </c>
      <c r="H202" s="205">
        <f>IFERROR((((H187*H188)+(H189*H190)+(H191*H192)+(H193*H194))/(H185)),0)</f>
        <v>0</v>
      </c>
      <c r="I202" s="205">
        <f>IFERROR((((I187*I188)+(I189*I190)+(I191*I192)+(I193*I194))/(I185)),0)</f>
        <v>0</v>
      </c>
      <c r="J202" s="380"/>
      <c r="K202" s="376"/>
      <c r="L202" s="376"/>
      <c r="M202" s="376"/>
      <c r="N202" s="376"/>
      <c r="O202" s="376"/>
      <c r="P202" s="376"/>
    </row>
    <row r="203" spans="1:16" ht="27.6" x14ac:dyDescent="0.3">
      <c r="A203" s="207" t="s">
        <v>553</v>
      </c>
      <c r="B203" s="209" t="s">
        <v>728</v>
      </c>
      <c r="C203" s="208" t="s">
        <v>729</v>
      </c>
      <c r="D203" s="207" t="s">
        <v>13</v>
      </c>
      <c r="E203" s="205">
        <f>IFERROR((E187*E188)/((E187*E188)+(E189*E190)+(E191*E192)+(E193*E194)),0)</f>
        <v>0</v>
      </c>
      <c r="F203" s="205">
        <f>IFERROR((F187*F188)/((F187*F188)+(F189*F190)+(F191*F192)+(F193*F194)),0)</f>
        <v>0</v>
      </c>
      <c r="G203" s="205">
        <f>IFERROR((G187*G188)/((G187*G188)+(G189*G190)+(G191*G192)+(G193*G194)),0)</f>
        <v>0</v>
      </c>
      <c r="H203" s="205">
        <f>IFERROR((H187*H188)/((H187*H188)+(H189*H190)+(H191*H192)+(H193*H194)),0)</f>
        <v>0</v>
      </c>
      <c r="I203" s="205">
        <f>IFERROR((I187*I188)/((I187*I188)+(I189*I190)+(I191*I192)+(I193*I194)),0)</f>
        <v>0</v>
      </c>
      <c r="J203" s="380"/>
      <c r="K203" s="376"/>
      <c r="L203" s="376"/>
      <c r="M203" s="376"/>
      <c r="N203" s="376"/>
      <c r="O203" s="376"/>
      <c r="P203" s="376"/>
    </row>
    <row r="204" spans="1:16" ht="14.4" x14ac:dyDescent="0.3">
      <c r="A204" s="885"/>
      <c r="B204" s="886"/>
      <c r="C204" s="387"/>
      <c r="D204" s="386"/>
      <c r="E204" s="388"/>
      <c r="F204" s="388"/>
      <c r="G204" s="388"/>
      <c r="H204" s="388"/>
      <c r="I204" s="388"/>
      <c r="J204" s="388"/>
      <c r="K204" s="376"/>
      <c r="L204" s="376"/>
      <c r="M204" s="376"/>
      <c r="N204" s="376"/>
      <c r="O204" s="376"/>
      <c r="P204" s="376"/>
    </row>
    <row r="205" spans="1:16" ht="41.4" x14ac:dyDescent="0.3">
      <c r="A205" s="207" t="s">
        <v>907</v>
      </c>
      <c r="B205" s="206" t="s">
        <v>735</v>
      </c>
      <c r="C205" s="205" t="s">
        <v>912</v>
      </c>
      <c r="D205" s="205" t="s">
        <v>191</v>
      </c>
      <c r="E205" s="205">
        <f>E185+E162+E139+E116+E93</f>
        <v>0</v>
      </c>
      <c r="F205" s="205">
        <f>F185+F162+F139+F116+F93</f>
        <v>0</v>
      </c>
      <c r="G205" s="205">
        <f>G185+G162+G139+G116+G93</f>
        <v>0</v>
      </c>
      <c r="H205" s="205">
        <f>H185+H162+H139+H116+H93</f>
        <v>0</v>
      </c>
      <c r="I205" s="205">
        <f>I185+I162+I139+I116+I93</f>
        <v>0</v>
      </c>
      <c r="J205" s="380"/>
      <c r="K205" s="376"/>
      <c r="L205" s="376"/>
      <c r="M205" s="376"/>
      <c r="N205" s="376"/>
      <c r="O205" s="376"/>
      <c r="P205" s="376"/>
    </row>
    <row r="206" spans="1:16" ht="27.6" x14ac:dyDescent="0.3">
      <c r="A206" s="207" t="s">
        <v>908</v>
      </c>
      <c r="B206" s="206" t="s">
        <v>820</v>
      </c>
      <c r="C206" s="205" t="s">
        <v>822</v>
      </c>
      <c r="D206" s="205" t="s">
        <v>13</v>
      </c>
      <c r="E206" s="205">
        <f>IFERROR((E201*E196+E173*E178+E155*E150+E132*E127+E109*E104)/(E201+E178+E155+E132+E109),0)</f>
        <v>0</v>
      </c>
      <c r="F206" s="205">
        <f>IFERROR((F201*F196+F173*F178+F155*F150+F132*F127+F109*F104)/(F201+F178+F155+F132+F109),0)</f>
        <v>0</v>
      </c>
      <c r="G206" s="205">
        <f>IFERROR((G201*G196+G173*G178+G155*G150+G132*G127+G109*G104)/(G201+G178+G155+G132+G109),0)</f>
        <v>0</v>
      </c>
      <c r="H206" s="205">
        <f>IFERROR((H201*H196+H173*H178+H155*H150+H132*H127+H109*H104)/(H201+H178+H155+H132+H109),0)</f>
        <v>0</v>
      </c>
      <c r="I206" s="205">
        <f>IFERROR((I201*I196+I173*I178+I155*I150+I132*I127+I109*I104)/(I201+I178+I155+I132+I109),0)</f>
        <v>0</v>
      </c>
      <c r="J206" s="380"/>
      <c r="K206" s="376"/>
      <c r="L206" s="376"/>
      <c r="M206" s="376"/>
      <c r="N206" s="376"/>
      <c r="O206" s="376"/>
      <c r="P206" s="376"/>
    </row>
    <row r="207" spans="1:16" ht="41.4" x14ac:dyDescent="0.3">
      <c r="A207" s="207" t="s">
        <v>909</v>
      </c>
      <c r="B207" s="206" t="s">
        <v>738</v>
      </c>
      <c r="C207" s="205" t="s">
        <v>913</v>
      </c>
      <c r="D207" s="205" t="s">
        <v>264</v>
      </c>
      <c r="E207" s="205">
        <f>E201+E178+E155+E132+E109</f>
        <v>0</v>
      </c>
      <c r="F207" s="205">
        <f>F201+F178+F155+F132+F109</f>
        <v>0</v>
      </c>
      <c r="G207" s="205">
        <f>G201+G178+G155+G132+G109</f>
        <v>0</v>
      </c>
      <c r="H207" s="205">
        <f>H201+H178+H155+H132+H109</f>
        <v>0</v>
      </c>
      <c r="I207" s="205">
        <f>I201+I178+I155+I132+I109</f>
        <v>0</v>
      </c>
      <c r="J207" s="380"/>
      <c r="K207" s="376"/>
      <c r="L207" s="376"/>
      <c r="M207" s="376"/>
      <c r="N207" s="376"/>
      <c r="O207" s="376"/>
      <c r="P207" s="376"/>
    </row>
    <row r="208" spans="1:16" ht="27.6" x14ac:dyDescent="0.3">
      <c r="A208" s="207" t="s">
        <v>910</v>
      </c>
      <c r="B208" s="206" t="s">
        <v>740</v>
      </c>
      <c r="C208" s="205" t="s">
        <v>822</v>
      </c>
      <c r="D208" s="205" t="s">
        <v>727</v>
      </c>
      <c r="E208" s="205">
        <f>IFERROR((E202*E201+E179*E178+E156*E155+E133*E132+E110*E109)/(E201+E178+E155+E132+E109),0)</f>
        <v>0</v>
      </c>
      <c r="F208" s="205">
        <f>IFERROR((F202*F201+F179*F178+F156*F155+F133*F132+F110*F109)/(F201+F178+F155+F132+F109),0)</f>
        <v>0</v>
      </c>
      <c r="G208" s="205">
        <f>IFERROR((G202*G201+G179*G178+G156*G155+G133*G132+G110*G109)/(G201+G178+G155+G132+G109),0)</f>
        <v>0</v>
      </c>
      <c r="H208" s="205">
        <f>IFERROR((H202*H201+H179*H178+H156*H155+H133*H132+H110*H109)/(H201+H178+H155+H132+H109),0)</f>
        <v>0</v>
      </c>
      <c r="I208" s="205">
        <f>IFERROR((I202*I201+I179*I178+I156*I155+I133*I132+I110*I109)/(I201+I178+I155+I132+I109),0)</f>
        <v>0</v>
      </c>
      <c r="J208" s="380"/>
      <c r="K208" s="376"/>
      <c r="L208" s="376"/>
      <c r="M208" s="376"/>
      <c r="N208" s="376"/>
      <c r="O208" s="376"/>
      <c r="P208" s="376"/>
    </row>
    <row r="209" spans="1:16" ht="27.6" x14ac:dyDescent="0.3">
      <c r="A209" s="207" t="s">
        <v>911</v>
      </c>
      <c r="B209" s="206" t="s">
        <v>742</v>
      </c>
      <c r="C209" s="205" t="s">
        <v>822</v>
      </c>
      <c r="D209" s="205" t="s">
        <v>13</v>
      </c>
      <c r="E209" s="205">
        <f>IFERROR((((E109*E111)+(E132*E134)+(E155*E157)+(E178*E180)+(E203*E201))/(E109+E132+E155+E178+E201)),0)</f>
        <v>0</v>
      </c>
      <c r="F209" s="205">
        <f>IFERROR((((F109*F111)+(F132*F134)+(F155*F157)+(F178*F180)+(F203*F201))/(F109+F132+F155+F178+F201)),0)</f>
        <v>0</v>
      </c>
      <c r="G209" s="205">
        <f>IFERROR((((G109*G111)+(G132*G134)+(G155*G157)+(G178*G180)+(G203*G201))/(G109+G132+G155+G178+G201)),0)</f>
        <v>0</v>
      </c>
      <c r="H209" s="205">
        <f>IFERROR((((H109*H111)+(H132*H134)+(H155*H157)+(H178*H180)+(H203*H201))/(H109+H132+H155+H178+H201)),0)</f>
        <v>0</v>
      </c>
      <c r="I209" s="205">
        <f>IFERROR((((I109*I111)+(I132*I134)+(I155*I157)+(I178*I180)+(I203*I201))/(I109+I132+I155+I178+I201)),0)</f>
        <v>0</v>
      </c>
      <c r="J209" s="380"/>
      <c r="K209" s="376"/>
      <c r="L209" s="376"/>
      <c r="M209" s="376"/>
      <c r="N209" s="376"/>
      <c r="O209" s="376"/>
      <c r="P209" s="376"/>
    </row>
    <row r="210" spans="1:16" ht="14.4" x14ac:dyDescent="0.25">
      <c r="A210" s="51"/>
      <c r="B210" s="51"/>
      <c r="C210" s="389"/>
      <c r="D210" s="389"/>
      <c r="E210" s="389"/>
      <c r="F210" s="389"/>
      <c r="G210" s="389"/>
      <c r="H210" s="14"/>
      <c r="I210" s="353"/>
      <c r="J210" s="353"/>
    </row>
    <row r="211" spans="1:16" ht="14.4" x14ac:dyDescent="0.25">
      <c r="A211" s="253" t="s">
        <v>344</v>
      </c>
      <c r="B211" s="278" t="s">
        <v>818</v>
      </c>
      <c r="C211" s="78"/>
      <c r="D211" s="280"/>
      <c r="E211" s="280"/>
      <c r="F211" s="280"/>
      <c r="G211" s="280"/>
      <c r="H211" s="280"/>
      <c r="I211" s="280"/>
      <c r="J211" s="372"/>
    </row>
    <row r="212" spans="1:16" ht="14.4" x14ac:dyDescent="0.25">
      <c r="A212" s="253" t="s">
        <v>734</v>
      </c>
      <c r="B212" s="278" t="s">
        <v>706</v>
      </c>
      <c r="C212" s="78" t="s">
        <v>524</v>
      </c>
      <c r="D212" s="280"/>
      <c r="E212" s="280"/>
      <c r="F212" s="280"/>
      <c r="G212" s="280"/>
      <c r="H212" s="280"/>
      <c r="I212" s="280"/>
      <c r="J212" s="372"/>
    </row>
    <row r="213" spans="1:16" ht="14.4" x14ac:dyDescent="0.25">
      <c r="A213" s="176" t="s">
        <v>5</v>
      </c>
      <c r="B213" s="23" t="s">
        <v>536</v>
      </c>
      <c r="C213" s="176"/>
      <c r="D213" s="474"/>
      <c r="E213" s="473"/>
      <c r="F213" s="473"/>
      <c r="G213" s="473"/>
      <c r="H213" s="473"/>
      <c r="I213" s="473"/>
      <c r="J213" s="473"/>
    </row>
    <row r="214" spans="1:16" x14ac:dyDescent="0.25">
      <c r="A214" s="176" t="s">
        <v>7</v>
      </c>
      <c r="B214" s="23" t="s">
        <v>537</v>
      </c>
      <c r="C214" s="24"/>
      <c r="D214" s="24" t="s">
        <v>264</v>
      </c>
      <c r="E214" s="377"/>
      <c r="F214" s="377"/>
      <c r="G214" s="377"/>
      <c r="H214" s="205">
        <f>IFERROR(AVERAGEA(E214:G214),0)</f>
        <v>0</v>
      </c>
      <c r="I214" s="377"/>
      <c r="J214" s="375"/>
    </row>
    <row r="215" spans="1:16" x14ac:dyDescent="0.25">
      <c r="A215" s="176" t="s">
        <v>9</v>
      </c>
      <c r="B215" s="23" t="s">
        <v>708</v>
      </c>
      <c r="C215" s="24" t="s">
        <v>127</v>
      </c>
      <c r="D215" s="24" t="s">
        <v>191</v>
      </c>
      <c r="E215" s="377"/>
      <c r="F215" s="377"/>
      <c r="G215" s="377"/>
      <c r="H215" s="205">
        <f>IFERROR(AVERAGEA(E215:G215),0)</f>
        <v>0</v>
      </c>
      <c r="I215" s="377"/>
      <c r="J215" s="375"/>
    </row>
    <row r="216" spans="1:16" x14ac:dyDescent="0.25">
      <c r="A216" s="176" t="s">
        <v>11</v>
      </c>
      <c r="B216" s="23" t="s">
        <v>709</v>
      </c>
      <c r="C216" s="24" t="s">
        <v>127</v>
      </c>
      <c r="D216" s="24" t="s">
        <v>163</v>
      </c>
      <c r="E216" s="377"/>
      <c r="F216" s="377"/>
      <c r="G216" s="377"/>
      <c r="H216" s="205">
        <f>IFERROR(AVERAGEA(E216:G216),0)</f>
        <v>0</v>
      </c>
      <c r="I216" s="377"/>
      <c r="J216" s="375"/>
    </row>
    <row r="217" spans="1:16" ht="14.4" x14ac:dyDescent="0.25">
      <c r="A217" s="176" t="s">
        <v>30</v>
      </c>
      <c r="B217" s="23" t="s">
        <v>710</v>
      </c>
      <c r="C217" s="24" t="s">
        <v>127</v>
      </c>
      <c r="D217" s="24" t="s">
        <v>191</v>
      </c>
      <c r="E217" s="377"/>
      <c r="F217" s="377"/>
      <c r="G217" s="378"/>
      <c r="H217" s="205">
        <f>IFERROR(AVERAGEA(E217:G217),0)</f>
        <v>0</v>
      </c>
      <c r="I217" s="378"/>
      <c r="J217" s="375"/>
    </row>
    <row r="218" spans="1:16" ht="14.4" x14ac:dyDescent="0.25">
      <c r="A218" s="176" t="s">
        <v>32</v>
      </c>
      <c r="B218" s="23" t="s">
        <v>525</v>
      </c>
      <c r="C218" s="24" t="s">
        <v>711</v>
      </c>
      <c r="D218" s="24" t="s">
        <v>540</v>
      </c>
      <c r="E218" s="365"/>
      <c r="F218" s="365"/>
      <c r="G218" s="365"/>
      <c r="H218" s="205">
        <f>IFERROR(AVERAGEIF(E218:G218,"&gt;0",E218:G218),0)</f>
        <v>0</v>
      </c>
      <c r="I218" s="365"/>
      <c r="J218" s="375"/>
    </row>
    <row r="219" spans="1:16" ht="14.4" x14ac:dyDescent="0.25">
      <c r="A219" s="176" t="s">
        <v>35</v>
      </c>
      <c r="B219" s="23" t="s">
        <v>712</v>
      </c>
      <c r="C219" s="24" t="s">
        <v>127</v>
      </c>
      <c r="D219" s="24" t="s">
        <v>191</v>
      </c>
      <c r="E219" s="377"/>
      <c r="F219" s="377"/>
      <c r="G219" s="378"/>
      <c r="H219" s="205">
        <f>IFERROR(AVERAGEA(E219:G219),0)</f>
        <v>0</v>
      </c>
      <c r="I219" s="378"/>
      <c r="J219" s="375"/>
    </row>
    <row r="220" spans="1:16" ht="14.4" x14ac:dyDescent="0.25">
      <c r="A220" s="176" t="s">
        <v>38</v>
      </c>
      <c r="B220" s="23" t="s">
        <v>713</v>
      </c>
      <c r="C220" s="24" t="s">
        <v>711</v>
      </c>
      <c r="D220" s="24" t="s">
        <v>540</v>
      </c>
      <c r="E220" s="365"/>
      <c r="F220" s="365"/>
      <c r="G220" s="365"/>
      <c r="H220" s="205">
        <f>IFERROR(AVERAGEIF(E220:G220,"&gt;0",E220:G220),0)</f>
        <v>0</v>
      </c>
      <c r="I220" s="365"/>
      <c r="J220" s="375"/>
    </row>
    <row r="221" spans="1:16" ht="14.4" x14ac:dyDescent="0.25">
      <c r="A221" s="176" t="s">
        <v>39</v>
      </c>
      <c r="B221" s="23" t="s">
        <v>714</v>
      </c>
      <c r="C221" s="24" t="s">
        <v>127</v>
      </c>
      <c r="D221" s="24" t="s">
        <v>191</v>
      </c>
      <c r="E221" s="377"/>
      <c r="F221" s="377"/>
      <c r="G221" s="378"/>
      <c r="H221" s="205">
        <f>IFERROR(AVERAGEA(E221:G221),0)</f>
        <v>0</v>
      </c>
      <c r="I221" s="378"/>
      <c r="J221" s="375"/>
    </row>
    <row r="222" spans="1:16" ht="14.4" x14ac:dyDescent="0.25">
      <c r="A222" s="176" t="s">
        <v>169</v>
      </c>
      <c r="B222" s="23" t="s">
        <v>715</v>
      </c>
      <c r="C222" s="24" t="s">
        <v>711</v>
      </c>
      <c r="D222" s="24" t="s">
        <v>540</v>
      </c>
      <c r="E222" s="365"/>
      <c r="F222" s="365"/>
      <c r="G222" s="365"/>
      <c r="H222" s="205">
        <f>IFERROR(AVERAGEIF(E222:G222,"&gt;0",E222:G222),0)</f>
        <v>0</v>
      </c>
      <c r="I222" s="365"/>
      <c r="J222" s="375"/>
    </row>
    <row r="223" spans="1:16" ht="14.4" x14ac:dyDescent="0.25">
      <c r="A223" s="176" t="s">
        <v>171</v>
      </c>
      <c r="B223" s="23" t="s">
        <v>716</v>
      </c>
      <c r="C223" s="24" t="s">
        <v>127</v>
      </c>
      <c r="D223" s="24" t="s">
        <v>191</v>
      </c>
      <c r="E223" s="377"/>
      <c r="F223" s="377"/>
      <c r="G223" s="378"/>
      <c r="H223" s="205">
        <f>IFERROR(AVERAGEA(E223:G223),0)</f>
        <v>0</v>
      </c>
      <c r="I223" s="378"/>
      <c r="J223" s="375"/>
    </row>
    <row r="224" spans="1:16" ht="14.4" x14ac:dyDescent="0.25">
      <c r="A224" s="176" t="s">
        <v>271</v>
      </c>
      <c r="B224" s="23" t="s">
        <v>717</v>
      </c>
      <c r="C224" s="24" t="s">
        <v>711</v>
      </c>
      <c r="D224" s="24" t="s">
        <v>540</v>
      </c>
      <c r="E224" s="365"/>
      <c r="F224" s="365"/>
      <c r="G224" s="365"/>
      <c r="H224" s="205">
        <f>IFERROR(AVERAGEIF(E224:G224,"&gt;0",E224:G224),0)</f>
        <v>0</v>
      </c>
      <c r="I224" s="365"/>
      <c r="J224" s="375"/>
    </row>
    <row r="225" spans="1:10" ht="14.4" x14ac:dyDescent="0.25">
      <c r="A225" s="176" t="s">
        <v>273</v>
      </c>
      <c r="B225" s="23" t="s">
        <v>718</v>
      </c>
      <c r="C225" s="24" t="s">
        <v>127</v>
      </c>
      <c r="D225" s="24" t="s">
        <v>268</v>
      </c>
      <c r="E225" s="377"/>
      <c r="F225" s="377"/>
      <c r="G225" s="378"/>
      <c r="H225" s="205">
        <f>IFERROR(AVERAGEIF(E225:G225,"&gt;0",E225:G225),0)</f>
        <v>0</v>
      </c>
      <c r="I225" s="378"/>
      <c r="J225" s="375"/>
    </row>
    <row r="226" spans="1:10" ht="14.4" x14ac:dyDescent="0.25">
      <c r="A226" s="176" t="s">
        <v>274</v>
      </c>
      <c r="B226" s="23" t="s">
        <v>719</v>
      </c>
      <c r="C226" s="24" t="s">
        <v>711</v>
      </c>
      <c r="D226" s="24" t="s">
        <v>13</v>
      </c>
      <c r="E226" s="365"/>
      <c r="F226" s="365"/>
      <c r="G226" s="365"/>
      <c r="H226" s="205">
        <f>IFERROR(AVERAGEIF(E226:G226,"&gt;0",E226:G226),0)</f>
        <v>0</v>
      </c>
      <c r="I226" s="365"/>
      <c r="J226" s="375"/>
    </row>
    <row r="227" spans="1:10" ht="14.4" x14ac:dyDescent="0.25">
      <c r="A227" s="176" t="s">
        <v>275</v>
      </c>
      <c r="B227" s="23" t="s">
        <v>720</v>
      </c>
      <c r="C227" s="24" t="s">
        <v>711</v>
      </c>
      <c r="D227" s="24" t="s">
        <v>538</v>
      </c>
      <c r="E227" s="365"/>
      <c r="F227" s="365"/>
      <c r="G227" s="365"/>
      <c r="H227" s="205">
        <f>IFERROR(AVERAGEIF(E227:G227,"&gt;0",E227:G227),0)</f>
        <v>0</v>
      </c>
      <c r="I227" s="365"/>
      <c r="J227" s="375"/>
    </row>
    <row r="228" spans="1:10" ht="14.4" x14ac:dyDescent="0.3">
      <c r="A228" s="176" t="s">
        <v>396</v>
      </c>
      <c r="B228" s="23" t="s">
        <v>721</v>
      </c>
      <c r="C228" s="24" t="s">
        <v>711</v>
      </c>
      <c r="D228" s="24" t="s">
        <v>268</v>
      </c>
      <c r="E228" s="377"/>
      <c r="F228" s="377"/>
      <c r="G228" s="377"/>
      <c r="H228" s="205">
        <f>IFERROR(AVERAGEA(E228:G228),0)</f>
        <v>0</v>
      </c>
      <c r="I228" s="377"/>
      <c r="J228" s="379"/>
    </row>
    <row r="229" spans="1:10" ht="14.4" x14ac:dyDescent="0.3">
      <c r="A229" s="176" t="s">
        <v>397</v>
      </c>
      <c r="B229" s="23" t="s">
        <v>722</v>
      </c>
      <c r="C229" s="24" t="s">
        <v>711</v>
      </c>
      <c r="D229" s="24" t="s">
        <v>540</v>
      </c>
      <c r="E229" s="365"/>
      <c r="F229" s="365"/>
      <c r="G229" s="365"/>
      <c r="H229" s="205">
        <f>IFERROR(AVERAGEIF(E229:G229,"&gt;0",E229:G229),0)</f>
        <v>0</v>
      </c>
      <c r="I229" s="365"/>
      <c r="J229" s="379"/>
    </row>
    <row r="230" spans="1:10" ht="14.4" x14ac:dyDescent="0.25">
      <c r="A230" s="176" t="s">
        <v>398</v>
      </c>
      <c r="B230" s="23" t="s">
        <v>539</v>
      </c>
      <c r="C230" s="24"/>
      <c r="D230" s="24" t="s">
        <v>13</v>
      </c>
      <c r="E230" s="365"/>
      <c r="F230" s="365"/>
      <c r="G230" s="365"/>
      <c r="H230" s="205">
        <f>IFERROR(AVERAGEIF(E230:G230,"&gt;0",E230:G230),0)</f>
        <v>0</v>
      </c>
      <c r="I230" s="365"/>
      <c r="J230" s="375"/>
    </row>
    <row r="231" spans="1:10" x14ac:dyDescent="0.25">
      <c r="A231" s="205" t="s">
        <v>551</v>
      </c>
      <c r="B231" s="206" t="s">
        <v>723</v>
      </c>
      <c r="C231" s="205" t="s">
        <v>724</v>
      </c>
      <c r="D231" s="205" t="s">
        <v>264</v>
      </c>
      <c r="E231" s="205">
        <f>IFERROR(E215/E216,0)</f>
        <v>0</v>
      </c>
      <c r="F231" s="205">
        <f>IFERROR(F215/F216,0)</f>
        <v>0</v>
      </c>
      <c r="G231" s="205">
        <f>IFERROR(G215/G216,0)</f>
        <v>0</v>
      </c>
      <c r="H231" s="205">
        <f>IFERROR(H215/H216,0)</f>
        <v>0</v>
      </c>
      <c r="I231" s="205">
        <f>IFERROR(I215/I216,0)</f>
        <v>0</v>
      </c>
      <c r="J231" s="380"/>
    </row>
    <row r="232" spans="1:10" ht="27.6" x14ac:dyDescent="0.25">
      <c r="A232" s="205" t="s">
        <v>552</v>
      </c>
      <c r="B232" s="206" t="s">
        <v>725</v>
      </c>
      <c r="C232" s="205" t="s">
        <v>726</v>
      </c>
      <c r="D232" s="205" t="s">
        <v>727</v>
      </c>
      <c r="E232" s="205">
        <f>IFERROR((((E217*E218)+(E219*E220)+(E221*E222)+(E223*E224))/E215),0)</f>
        <v>0</v>
      </c>
      <c r="F232" s="205">
        <f>IFERROR((((F217*F218)+(F219*F220)+(F221*F222)+(F223*F224))/F215),0)</f>
        <v>0</v>
      </c>
      <c r="G232" s="205">
        <f>IFERROR((((G217*G218)+(G219*G220)+(G221*G222)+(G223*G224))/G215),0)</f>
        <v>0</v>
      </c>
      <c r="H232" s="205">
        <f>IFERROR((((H217*H218)+(H219*H220)+(H221*H222)+(H223*H224))/H215),0)</f>
        <v>0</v>
      </c>
      <c r="I232" s="205">
        <f>IFERROR((((I217*I218)+(I219*I220)+(I221*I222)+(I223*I224))/I215),0)</f>
        <v>0</v>
      </c>
      <c r="J232" s="380"/>
    </row>
    <row r="233" spans="1:10" ht="27.6" x14ac:dyDescent="0.25">
      <c r="A233" s="205" t="s">
        <v>553</v>
      </c>
      <c r="B233" s="206" t="s">
        <v>728</v>
      </c>
      <c r="C233" s="205" t="s">
        <v>729</v>
      </c>
      <c r="D233" s="205" t="s">
        <v>13</v>
      </c>
      <c r="E233" s="205">
        <f>IFERROR(((E217*E218)/((E217*E218)+(E219*E220)+(E221*E222)+(E223*E224))),0)</f>
        <v>0</v>
      </c>
      <c r="F233" s="205">
        <f>IFERROR(((F217*F218)/((F217*F218)+(F219*F220)+(F221*F222)+(F223*F224))),0)</f>
        <v>0</v>
      </c>
      <c r="G233" s="205">
        <f>IFERROR(((G217*G218)/((G217*G218)+(G219*G220)+(G221*G222)+(G223*G224))),0)</f>
        <v>0</v>
      </c>
      <c r="H233" s="205">
        <f>IFERROR(((H217*H218)/((H217*H218)+(H219*H220)+(H221*H222)+(H223*H224))),0)</f>
        <v>0</v>
      </c>
      <c r="I233" s="205">
        <f>IFERROR(((I217*I218)/((I217*I218)+(I219*I220)+(I221*I222)+(I223*I224))),0)</f>
        <v>0</v>
      </c>
      <c r="J233" s="380"/>
    </row>
    <row r="234" spans="1:10" x14ac:dyDescent="0.25">
      <c r="A234" s="87"/>
      <c r="B234" s="887"/>
      <c r="C234" s="390"/>
      <c r="D234" s="391"/>
      <c r="E234" s="391"/>
      <c r="F234" s="391"/>
      <c r="G234" s="392"/>
      <c r="H234" s="14"/>
      <c r="I234" s="353"/>
      <c r="J234" s="353"/>
    </row>
    <row r="235" spans="1:10" ht="14.4" x14ac:dyDescent="0.25">
      <c r="A235" s="253" t="s">
        <v>736</v>
      </c>
      <c r="B235" s="278" t="s">
        <v>952</v>
      </c>
      <c r="C235" s="78" t="s">
        <v>524</v>
      </c>
      <c r="D235" s="280"/>
      <c r="E235" s="280"/>
      <c r="F235" s="280"/>
      <c r="G235" s="280"/>
      <c r="H235" s="280"/>
      <c r="I235" s="280"/>
      <c r="J235" s="372"/>
    </row>
    <row r="236" spans="1:10" ht="14.4" x14ac:dyDescent="0.25">
      <c r="A236" s="176" t="s">
        <v>5</v>
      </c>
      <c r="B236" s="23" t="s">
        <v>536</v>
      </c>
      <c r="C236" s="176"/>
      <c r="D236" s="474"/>
      <c r="E236" s="473"/>
      <c r="F236" s="473"/>
      <c r="G236" s="473"/>
      <c r="H236" s="473"/>
      <c r="I236" s="473"/>
      <c r="J236" s="473"/>
    </row>
    <row r="237" spans="1:10" x14ac:dyDescent="0.25">
      <c r="A237" s="176" t="s">
        <v>7</v>
      </c>
      <c r="B237" s="23" t="s">
        <v>537</v>
      </c>
      <c r="C237" s="24"/>
      <c r="D237" s="24" t="s">
        <v>264</v>
      </c>
      <c r="E237" s="377"/>
      <c r="F237" s="377"/>
      <c r="G237" s="377"/>
      <c r="H237" s="205">
        <f>IFERROR(AVERAGEA(E237:G237),0)</f>
        <v>0</v>
      </c>
      <c r="I237" s="377"/>
      <c r="J237" s="375"/>
    </row>
    <row r="238" spans="1:10" x14ac:dyDescent="0.25">
      <c r="A238" s="176" t="s">
        <v>9</v>
      </c>
      <c r="B238" s="23" t="s">
        <v>708</v>
      </c>
      <c r="C238" s="24" t="s">
        <v>127</v>
      </c>
      <c r="D238" s="24" t="s">
        <v>191</v>
      </c>
      <c r="E238" s="377"/>
      <c r="F238" s="377"/>
      <c r="G238" s="377"/>
      <c r="H238" s="205">
        <f>IFERROR(AVERAGEA(E238:G238),0)</f>
        <v>0</v>
      </c>
      <c r="I238" s="377"/>
      <c r="J238" s="375"/>
    </row>
    <row r="239" spans="1:10" x14ac:dyDescent="0.25">
      <c r="A239" s="176" t="s">
        <v>11</v>
      </c>
      <c r="B239" s="23" t="s">
        <v>709</v>
      </c>
      <c r="C239" s="24" t="s">
        <v>127</v>
      </c>
      <c r="D239" s="24" t="s">
        <v>163</v>
      </c>
      <c r="E239" s="377"/>
      <c r="F239" s="377"/>
      <c r="G239" s="377"/>
      <c r="H239" s="205">
        <f>IFERROR(AVERAGEA(E239:G239),0)</f>
        <v>0</v>
      </c>
      <c r="I239" s="377"/>
      <c r="J239" s="375"/>
    </row>
    <row r="240" spans="1:10" ht="14.4" x14ac:dyDescent="0.25">
      <c r="A240" s="176" t="s">
        <v>30</v>
      </c>
      <c r="B240" s="23" t="s">
        <v>710</v>
      </c>
      <c r="C240" s="24" t="s">
        <v>127</v>
      </c>
      <c r="D240" s="24" t="s">
        <v>191</v>
      </c>
      <c r="E240" s="377"/>
      <c r="F240" s="377"/>
      <c r="G240" s="378"/>
      <c r="H240" s="205">
        <f>IFERROR(AVERAGEA(E240:G240),0)</f>
        <v>0</v>
      </c>
      <c r="I240" s="378"/>
      <c r="J240" s="375"/>
    </row>
    <row r="241" spans="1:10" ht="14.4" x14ac:dyDescent="0.25">
      <c r="A241" s="176" t="s">
        <v>32</v>
      </c>
      <c r="B241" s="23" t="s">
        <v>525</v>
      </c>
      <c r="C241" s="24" t="s">
        <v>711</v>
      </c>
      <c r="D241" s="24" t="s">
        <v>540</v>
      </c>
      <c r="E241" s="365"/>
      <c r="F241" s="365"/>
      <c r="G241" s="365"/>
      <c r="H241" s="205">
        <f>IFERROR(AVERAGEIF(E241:G241,"&gt;0",E241:G241),0)</f>
        <v>0</v>
      </c>
      <c r="I241" s="365"/>
      <c r="J241" s="375"/>
    </row>
    <row r="242" spans="1:10" ht="14.4" x14ac:dyDescent="0.25">
      <c r="A242" s="176" t="s">
        <v>35</v>
      </c>
      <c r="B242" s="23" t="s">
        <v>712</v>
      </c>
      <c r="C242" s="24" t="s">
        <v>127</v>
      </c>
      <c r="D242" s="24" t="s">
        <v>191</v>
      </c>
      <c r="E242" s="377"/>
      <c r="F242" s="377"/>
      <c r="G242" s="378"/>
      <c r="H242" s="205">
        <f>IFERROR(AVERAGEA(E242:G242),0)</f>
        <v>0</v>
      </c>
      <c r="I242" s="378"/>
      <c r="J242" s="375"/>
    </row>
    <row r="243" spans="1:10" ht="14.4" x14ac:dyDescent="0.25">
      <c r="A243" s="176" t="s">
        <v>38</v>
      </c>
      <c r="B243" s="23" t="s">
        <v>713</v>
      </c>
      <c r="C243" s="24" t="s">
        <v>711</v>
      </c>
      <c r="D243" s="24" t="s">
        <v>540</v>
      </c>
      <c r="E243" s="365"/>
      <c r="F243" s="365"/>
      <c r="G243" s="365"/>
      <c r="H243" s="205">
        <f>IFERROR(AVERAGEIF(E243:G243,"&gt;0",E243:G243),0)</f>
        <v>0</v>
      </c>
      <c r="I243" s="365"/>
      <c r="J243" s="375"/>
    </row>
    <row r="244" spans="1:10" ht="14.4" x14ac:dyDescent="0.25">
      <c r="A244" s="176" t="s">
        <v>39</v>
      </c>
      <c r="B244" s="23" t="s">
        <v>714</v>
      </c>
      <c r="C244" s="24" t="s">
        <v>127</v>
      </c>
      <c r="D244" s="24" t="s">
        <v>191</v>
      </c>
      <c r="E244" s="377"/>
      <c r="F244" s="377"/>
      <c r="G244" s="378"/>
      <c r="H244" s="205">
        <f>IFERROR(AVERAGEA(E244:G244),0)</f>
        <v>0</v>
      </c>
      <c r="I244" s="378"/>
      <c r="J244" s="375"/>
    </row>
    <row r="245" spans="1:10" ht="14.4" x14ac:dyDescent="0.25">
      <c r="A245" s="176" t="s">
        <v>169</v>
      </c>
      <c r="B245" s="23" t="s">
        <v>715</v>
      </c>
      <c r="C245" s="24" t="s">
        <v>711</v>
      </c>
      <c r="D245" s="24" t="s">
        <v>540</v>
      </c>
      <c r="E245" s="365"/>
      <c r="F245" s="365"/>
      <c r="G245" s="365"/>
      <c r="H245" s="205">
        <f>IFERROR(AVERAGEIF(E245:G245,"&gt;0",E245:G245),0)</f>
        <v>0</v>
      </c>
      <c r="I245" s="365"/>
      <c r="J245" s="375"/>
    </row>
    <row r="246" spans="1:10" ht="14.4" x14ac:dyDescent="0.25">
      <c r="A246" s="176" t="s">
        <v>171</v>
      </c>
      <c r="B246" s="23" t="s">
        <v>716</v>
      </c>
      <c r="C246" s="24" t="s">
        <v>127</v>
      </c>
      <c r="D246" s="24" t="s">
        <v>191</v>
      </c>
      <c r="E246" s="377"/>
      <c r="F246" s="377"/>
      <c r="G246" s="378"/>
      <c r="H246" s="205">
        <f>IFERROR(AVERAGEA(E246:G246),0)</f>
        <v>0</v>
      </c>
      <c r="I246" s="378"/>
      <c r="J246" s="375"/>
    </row>
    <row r="247" spans="1:10" ht="14.4" x14ac:dyDescent="0.25">
      <c r="A247" s="176" t="s">
        <v>271</v>
      </c>
      <c r="B247" s="23" t="s">
        <v>717</v>
      </c>
      <c r="C247" s="24" t="s">
        <v>711</v>
      </c>
      <c r="D247" s="24" t="s">
        <v>540</v>
      </c>
      <c r="E247" s="365"/>
      <c r="F247" s="365"/>
      <c r="G247" s="365"/>
      <c r="H247" s="205">
        <f>IFERROR(AVERAGEIF(E247:G247,"&gt;0",E247:G247),0)</f>
        <v>0</v>
      </c>
      <c r="I247" s="365"/>
      <c r="J247" s="375"/>
    </row>
    <row r="248" spans="1:10" ht="14.4" x14ac:dyDescent="0.25">
      <c r="A248" s="176" t="s">
        <v>273</v>
      </c>
      <c r="B248" s="23" t="s">
        <v>718</v>
      </c>
      <c r="C248" s="24" t="s">
        <v>127</v>
      </c>
      <c r="D248" s="24" t="s">
        <v>268</v>
      </c>
      <c r="E248" s="377"/>
      <c r="F248" s="377"/>
      <c r="G248" s="378"/>
      <c r="H248" s="205">
        <f>IFERROR(AVERAGEIF(E248:G248,"&gt;0",E248:G248),0)</f>
        <v>0</v>
      </c>
      <c r="I248" s="378"/>
      <c r="J248" s="375"/>
    </row>
    <row r="249" spans="1:10" ht="14.4" x14ac:dyDescent="0.25">
      <c r="A249" s="176" t="s">
        <v>274</v>
      </c>
      <c r="B249" s="23" t="s">
        <v>719</v>
      </c>
      <c r="C249" s="24" t="s">
        <v>711</v>
      </c>
      <c r="D249" s="24" t="s">
        <v>13</v>
      </c>
      <c r="E249" s="365"/>
      <c r="F249" s="365"/>
      <c r="G249" s="365"/>
      <c r="H249" s="205">
        <f>IFERROR(AVERAGEIF(E249:G249,"&gt;0",E249:G249),0)</f>
        <v>0</v>
      </c>
      <c r="I249" s="365"/>
      <c r="J249" s="375"/>
    </row>
    <row r="250" spans="1:10" ht="14.4" x14ac:dyDescent="0.25">
      <c r="A250" s="176" t="s">
        <v>275</v>
      </c>
      <c r="B250" s="23" t="s">
        <v>720</v>
      </c>
      <c r="C250" s="24" t="s">
        <v>711</v>
      </c>
      <c r="D250" s="24" t="s">
        <v>538</v>
      </c>
      <c r="E250" s="365"/>
      <c r="F250" s="365"/>
      <c r="G250" s="365"/>
      <c r="H250" s="205">
        <f>IFERROR(AVERAGEIF(E250:G250,"&gt;0",E250:G250),0)</f>
        <v>0</v>
      </c>
      <c r="I250" s="365"/>
      <c r="J250" s="375"/>
    </row>
    <row r="251" spans="1:10" ht="14.4" x14ac:dyDescent="0.3">
      <c r="A251" s="176" t="s">
        <v>396</v>
      </c>
      <c r="B251" s="23" t="s">
        <v>721</v>
      </c>
      <c r="C251" s="24" t="s">
        <v>711</v>
      </c>
      <c r="D251" s="24" t="s">
        <v>268</v>
      </c>
      <c r="E251" s="377"/>
      <c r="F251" s="377"/>
      <c r="G251" s="377"/>
      <c r="H251" s="205">
        <f>IFERROR(AVERAGEA(E251:G251),0)</f>
        <v>0</v>
      </c>
      <c r="I251" s="377"/>
      <c r="J251" s="379"/>
    </row>
    <row r="252" spans="1:10" ht="14.4" x14ac:dyDescent="0.3">
      <c r="A252" s="176" t="s">
        <v>397</v>
      </c>
      <c r="B252" s="23" t="s">
        <v>722</v>
      </c>
      <c r="C252" s="24" t="s">
        <v>711</v>
      </c>
      <c r="D252" s="24" t="s">
        <v>540</v>
      </c>
      <c r="E252" s="365"/>
      <c r="F252" s="365"/>
      <c r="G252" s="365"/>
      <c r="H252" s="205">
        <f>IFERROR(AVERAGEIF(E252:G252,"&gt;0",E252:G252),0)</f>
        <v>0</v>
      </c>
      <c r="I252" s="365"/>
      <c r="J252" s="379"/>
    </row>
    <row r="253" spans="1:10" ht="14.4" x14ac:dyDescent="0.25">
      <c r="A253" s="176" t="s">
        <v>398</v>
      </c>
      <c r="B253" s="23" t="s">
        <v>539</v>
      </c>
      <c r="C253" s="24"/>
      <c r="D253" s="24" t="s">
        <v>13</v>
      </c>
      <c r="E253" s="365"/>
      <c r="F253" s="365"/>
      <c r="G253" s="365"/>
      <c r="H253" s="205">
        <f>IFERROR(AVERAGEIF(E253:G253,"&gt;0",E253:G253),0)</f>
        <v>0</v>
      </c>
      <c r="I253" s="365"/>
      <c r="J253" s="375"/>
    </row>
    <row r="254" spans="1:10" x14ac:dyDescent="0.25">
      <c r="A254" s="205" t="s">
        <v>551</v>
      </c>
      <c r="B254" s="206" t="s">
        <v>723</v>
      </c>
      <c r="C254" s="205" t="s">
        <v>724</v>
      </c>
      <c r="D254" s="205" t="s">
        <v>264</v>
      </c>
      <c r="E254" s="205">
        <f>IFERROR(E238/E239,0)</f>
        <v>0</v>
      </c>
      <c r="F254" s="205">
        <f>IFERROR(F238/F239,0)</f>
        <v>0</v>
      </c>
      <c r="G254" s="205">
        <f>IFERROR(G238/G239,0)</f>
        <v>0</v>
      </c>
      <c r="H254" s="205">
        <f>IFERROR(H238/H239,0)</f>
        <v>0</v>
      </c>
      <c r="I254" s="205">
        <f>IFERROR(I238/I239,0)</f>
        <v>0</v>
      </c>
      <c r="J254" s="380"/>
    </row>
    <row r="255" spans="1:10" ht="27.6" x14ac:dyDescent="0.25">
      <c r="A255" s="205" t="s">
        <v>552</v>
      </c>
      <c r="B255" s="206" t="s">
        <v>725</v>
      </c>
      <c r="C255" s="205" t="s">
        <v>726</v>
      </c>
      <c r="D255" s="205" t="s">
        <v>727</v>
      </c>
      <c r="E255" s="205">
        <f>IFERROR((((E240*E241)+(E242*E243)+(E244*E245)+(E246*E247))/E238),0)</f>
        <v>0</v>
      </c>
      <c r="F255" s="205">
        <f>IFERROR((((F240*F241)+(F242*F243)+(F244*F245)+(F246*F247))/F238),0)</f>
        <v>0</v>
      </c>
      <c r="G255" s="205">
        <f>IFERROR((((G240*G241)+(G242*G243)+(G244*G245)+(G246*G247))/G238),0)</f>
        <v>0</v>
      </c>
      <c r="H255" s="205">
        <f>IFERROR((((H240*H241)+(H242*H243)+(H244*H245)+(H246*H247))/H238),0)</f>
        <v>0</v>
      </c>
      <c r="I255" s="205">
        <f>IFERROR((((I240*I241)+(I242*I243)+(I244*I245)+(I246*I247))/I238),0)</f>
        <v>0</v>
      </c>
      <c r="J255" s="380"/>
    </row>
    <row r="256" spans="1:10" ht="27.6" x14ac:dyDescent="0.25">
      <c r="A256" s="205" t="s">
        <v>553</v>
      </c>
      <c r="B256" s="206" t="s">
        <v>728</v>
      </c>
      <c r="C256" s="205" t="s">
        <v>729</v>
      </c>
      <c r="D256" s="205" t="s">
        <v>13</v>
      </c>
      <c r="E256" s="205">
        <f>IFERROR(((E240*E241)/((E240*E241)+(E242*E243)+(E244*E245)+(E246*E247))),0)</f>
        <v>0</v>
      </c>
      <c r="F256" s="205">
        <f>IFERROR(((F240*F241)/((F240*F241)+(F242*F243)+(F244*F245)+(F246*F247))),0)</f>
        <v>0</v>
      </c>
      <c r="G256" s="205">
        <f>IFERROR(((G240*G241)/((G240*G241)+(G242*G243)+(G244*G245)+(G246*G247))),0)</f>
        <v>0</v>
      </c>
      <c r="H256" s="205">
        <f>IFERROR(((H240*H241)/((H240*H241)+(H242*H243)+(H244*H245)+(H246*H247))),0)</f>
        <v>0</v>
      </c>
      <c r="I256" s="205">
        <f>IFERROR(((I240*I241)/((I240*I241)+(I242*I243)+(I244*I245)+(I246*I247))),0)</f>
        <v>0</v>
      </c>
      <c r="J256" s="380"/>
    </row>
    <row r="257" spans="1:10" ht="14.4" x14ac:dyDescent="0.25">
      <c r="A257" s="50"/>
      <c r="B257" s="45"/>
      <c r="C257" s="395"/>
      <c r="D257" s="395"/>
      <c r="E257" s="50"/>
      <c r="F257" s="393"/>
      <c r="G257" s="393"/>
      <c r="H257" s="367"/>
      <c r="I257" s="353"/>
      <c r="J257" s="394"/>
    </row>
    <row r="258" spans="1:10" ht="14.4" x14ac:dyDescent="0.25">
      <c r="A258" s="253" t="s">
        <v>737</v>
      </c>
      <c r="B258" s="278" t="s">
        <v>730</v>
      </c>
      <c r="C258" s="78" t="s">
        <v>524</v>
      </c>
      <c r="D258" s="280"/>
      <c r="E258" s="280"/>
      <c r="F258" s="280"/>
      <c r="G258" s="280"/>
      <c r="H258" s="280"/>
      <c r="I258" s="280"/>
      <c r="J258" s="372"/>
    </row>
    <row r="259" spans="1:10" ht="14.4" x14ac:dyDescent="0.25">
      <c r="A259" s="176" t="s">
        <v>5</v>
      </c>
      <c r="B259" s="23" t="s">
        <v>536</v>
      </c>
      <c r="C259" s="176"/>
      <c r="D259" s="474"/>
      <c r="E259" s="473"/>
      <c r="F259" s="473"/>
      <c r="G259" s="473"/>
      <c r="H259" s="473"/>
      <c r="I259" s="473"/>
      <c r="J259" s="473"/>
    </row>
    <row r="260" spans="1:10" x14ac:dyDescent="0.25">
      <c r="A260" s="176" t="s">
        <v>7</v>
      </c>
      <c r="B260" s="23" t="s">
        <v>537</v>
      </c>
      <c r="C260" s="24"/>
      <c r="D260" s="24" t="s">
        <v>264</v>
      </c>
      <c r="E260" s="377"/>
      <c r="F260" s="377"/>
      <c r="G260" s="377"/>
      <c r="H260" s="205">
        <f>IFERROR(AVERAGEA(E260:G260),0)</f>
        <v>0</v>
      </c>
      <c r="I260" s="377"/>
      <c r="J260" s="375"/>
    </row>
    <row r="261" spans="1:10" x14ac:dyDescent="0.25">
      <c r="A261" s="176" t="s">
        <v>9</v>
      </c>
      <c r="B261" s="23" t="s">
        <v>708</v>
      </c>
      <c r="C261" s="24" t="s">
        <v>127</v>
      </c>
      <c r="D261" s="24" t="s">
        <v>191</v>
      </c>
      <c r="E261" s="377"/>
      <c r="F261" s="377"/>
      <c r="G261" s="377"/>
      <c r="H261" s="205">
        <f>IFERROR(AVERAGEA(E261:G261),0)</f>
        <v>0</v>
      </c>
      <c r="I261" s="377"/>
      <c r="J261" s="375"/>
    </row>
    <row r="262" spans="1:10" x14ac:dyDescent="0.25">
      <c r="A262" s="176" t="s">
        <v>11</v>
      </c>
      <c r="B262" s="23" t="s">
        <v>709</v>
      </c>
      <c r="C262" s="24" t="s">
        <v>127</v>
      </c>
      <c r="D262" s="24" t="s">
        <v>163</v>
      </c>
      <c r="E262" s="377"/>
      <c r="F262" s="377"/>
      <c r="G262" s="377"/>
      <c r="H262" s="205">
        <f>IFERROR(AVERAGEA(E262:G262),0)</f>
        <v>0</v>
      </c>
      <c r="I262" s="377"/>
      <c r="J262" s="375"/>
    </row>
    <row r="263" spans="1:10" x14ac:dyDescent="0.25">
      <c r="A263" s="176" t="s">
        <v>30</v>
      </c>
      <c r="B263" s="23" t="s">
        <v>710</v>
      </c>
      <c r="C263" s="24" t="s">
        <v>127</v>
      </c>
      <c r="D263" s="24" t="s">
        <v>191</v>
      </c>
      <c r="E263" s="377"/>
      <c r="F263" s="377"/>
      <c r="G263" s="377"/>
      <c r="H263" s="205">
        <f>IFERROR(AVERAGEA(E263:G263),0)</f>
        <v>0</v>
      </c>
      <c r="I263" s="377"/>
      <c r="J263" s="375"/>
    </row>
    <row r="264" spans="1:10" ht="14.4" x14ac:dyDescent="0.25">
      <c r="A264" s="176" t="s">
        <v>32</v>
      </c>
      <c r="B264" s="23" t="s">
        <v>525</v>
      </c>
      <c r="C264" s="24" t="s">
        <v>711</v>
      </c>
      <c r="D264" s="24" t="s">
        <v>540</v>
      </c>
      <c r="E264" s="365"/>
      <c r="F264" s="365"/>
      <c r="G264" s="365"/>
      <c r="H264" s="205">
        <f>IFERROR(AVERAGEIF(E264:G264,"&gt;0",E264:G264),0)</f>
        <v>0</v>
      </c>
      <c r="I264" s="365"/>
      <c r="J264" s="375"/>
    </row>
    <row r="265" spans="1:10" x14ac:dyDescent="0.25">
      <c r="A265" s="176" t="s">
        <v>35</v>
      </c>
      <c r="B265" s="23" t="s">
        <v>712</v>
      </c>
      <c r="C265" s="24" t="s">
        <v>127</v>
      </c>
      <c r="D265" s="24" t="s">
        <v>191</v>
      </c>
      <c r="E265" s="377"/>
      <c r="F265" s="377"/>
      <c r="G265" s="377"/>
      <c r="H265" s="205">
        <f>IFERROR(AVERAGEA(E265:G265),0)</f>
        <v>0</v>
      </c>
      <c r="I265" s="377"/>
      <c r="J265" s="375"/>
    </row>
    <row r="266" spans="1:10" ht="14.4" x14ac:dyDescent="0.25">
      <c r="A266" s="176" t="s">
        <v>38</v>
      </c>
      <c r="B266" s="23" t="s">
        <v>713</v>
      </c>
      <c r="C266" s="24" t="s">
        <v>711</v>
      </c>
      <c r="D266" s="24" t="s">
        <v>540</v>
      </c>
      <c r="E266" s="365"/>
      <c r="F266" s="365"/>
      <c r="G266" s="365"/>
      <c r="H266" s="205">
        <f>IFERROR(AVERAGEIF(E266:G266,"&gt;0",E266:G266),0)</f>
        <v>0</v>
      </c>
      <c r="I266" s="365"/>
      <c r="J266" s="375"/>
    </row>
    <row r="267" spans="1:10" x14ac:dyDescent="0.25">
      <c r="A267" s="176" t="s">
        <v>39</v>
      </c>
      <c r="B267" s="23" t="s">
        <v>714</v>
      </c>
      <c r="C267" s="24" t="s">
        <v>127</v>
      </c>
      <c r="D267" s="24" t="s">
        <v>191</v>
      </c>
      <c r="E267" s="377"/>
      <c r="F267" s="377"/>
      <c r="G267" s="377"/>
      <c r="H267" s="205">
        <f>IFERROR(AVERAGEA(E267:G267),0)</f>
        <v>0</v>
      </c>
      <c r="I267" s="377"/>
      <c r="J267" s="375"/>
    </row>
    <row r="268" spans="1:10" ht="14.4" x14ac:dyDescent="0.25">
      <c r="A268" s="176" t="s">
        <v>169</v>
      </c>
      <c r="B268" s="23" t="s">
        <v>715</v>
      </c>
      <c r="C268" s="24" t="s">
        <v>711</v>
      </c>
      <c r="D268" s="24" t="s">
        <v>540</v>
      </c>
      <c r="E268" s="365"/>
      <c r="F268" s="365"/>
      <c r="G268" s="365"/>
      <c r="H268" s="205">
        <f>IFERROR(AVERAGEIF(E268:G268,"&gt;0",E268:G268),0)</f>
        <v>0</v>
      </c>
      <c r="I268" s="365"/>
      <c r="J268" s="375"/>
    </row>
    <row r="269" spans="1:10" x14ac:dyDescent="0.25">
      <c r="A269" s="176" t="s">
        <v>171</v>
      </c>
      <c r="B269" s="23" t="s">
        <v>716</v>
      </c>
      <c r="C269" s="24" t="s">
        <v>127</v>
      </c>
      <c r="D269" s="24" t="s">
        <v>191</v>
      </c>
      <c r="E269" s="377"/>
      <c r="F269" s="377"/>
      <c r="G269" s="377"/>
      <c r="H269" s="205">
        <f>IFERROR(AVERAGEA(E269:G269),0)</f>
        <v>0</v>
      </c>
      <c r="I269" s="377"/>
      <c r="J269" s="375"/>
    </row>
    <row r="270" spans="1:10" ht="14.4" x14ac:dyDescent="0.25">
      <c r="A270" s="176" t="s">
        <v>271</v>
      </c>
      <c r="B270" s="23" t="s">
        <v>717</v>
      </c>
      <c r="C270" s="24" t="s">
        <v>711</v>
      </c>
      <c r="D270" s="24" t="s">
        <v>540</v>
      </c>
      <c r="E270" s="365"/>
      <c r="F270" s="365"/>
      <c r="G270" s="365"/>
      <c r="H270" s="205">
        <f>IFERROR(AVERAGEIF(E270:G270,"&gt;0",E270:G270),0)</f>
        <v>0</v>
      </c>
      <c r="I270" s="365"/>
      <c r="J270" s="375"/>
    </row>
    <row r="271" spans="1:10" x14ac:dyDescent="0.25">
      <c r="A271" s="176" t="s">
        <v>273</v>
      </c>
      <c r="B271" s="23" t="s">
        <v>718</v>
      </c>
      <c r="C271" s="24" t="s">
        <v>127</v>
      </c>
      <c r="D271" s="24" t="s">
        <v>268</v>
      </c>
      <c r="E271" s="377"/>
      <c r="F271" s="377"/>
      <c r="G271" s="377"/>
      <c r="H271" s="205">
        <f>IFERROR(AVERAGEIF(E271:G271,"&gt;0",E271:G271),0)</f>
        <v>0</v>
      </c>
      <c r="I271" s="377"/>
      <c r="J271" s="375"/>
    </row>
    <row r="272" spans="1:10" ht="14.4" x14ac:dyDescent="0.25">
      <c r="A272" s="176" t="s">
        <v>274</v>
      </c>
      <c r="B272" s="23" t="s">
        <v>719</v>
      </c>
      <c r="C272" s="24" t="s">
        <v>711</v>
      </c>
      <c r="D272" s="24" t="s">
        <v>13</v>
      </c>
      <c r="E272" s="365"/>
      <c r="F272" s="365"/>
      <c r="G272" s="365"/>
      <c r="H272" s="205">
        <f>IFERROR(AVERAGEIF(E272:G272,"&gt;0",E272:G272),0)</f>
        <v>0</v>
      </c>
      <c r="I272" s="365"/>
      <c r="J272" s="375"/>
    </row>
    <row r="273" spans="1:10" ht="14.4" x14ac:dyDescent="0.25">
      <c r="A273" s="176" t="s">
        <v>275</v>
      </c>
      <c r="B273" s="23" t="s">
        <v>720</v>
      </c>
      <c r="C273" s="24" t="s">
        <v>711</v>
      </c>
      <c r="D273" s="24" t="s">
        <v>538</v>
      </c>
      <c r="E273" s="365"/>
      <c r="F273" s="365"/>
      <c r="G273" s="365"/>
      <c r="H273" s="205">
        <f>IFERROR(AVERAGEIF(E273:G273,"&gt;0",E273:G273),0)</f>
        <v>0</v>
      </c>
      <c r="I273" s="365"/>
      <c r="J273" s="375"/>
    </row>
    <row r="274" spans="1:10" ht="14.4" x14ac:dyDescent="0.3">
      <c r="A274" s="176" t="s">
        <v>396</v>
      </c>
      <c r="B274" s="23" t="s">
        <v>721</v>
      </c>
      <c r="C274" s="24" t="s">
        <v>711</v>
      </c>
      <c r="D274" s="24" t="s">
        <v>268</v>
      </c>
      <c r="E274" s="377"/>
      <c r="F274" s="377"/>
      <c r="G274" s="377"/>
      <c r="H274" s="205">
        <f>IFERROR(AVERAGEA(E274:G274),0)</f>
        <v>0</v>
      </c>
      <c r="I274" s="377"/>
      <c r="J274" s="379"/>
    </row>
    <row r="275" spans="1:10" ht="14.4" x14ac:dyDescent="0.3">
      <c r="A275" s="176" t="s">
        <v>397</v>
      </c>
      <c r="B275" s="23" t="s">
        <v>722</v>
      </c>
      <c r="C275" s="24" t="s">
        <v>711</v>
      </c>
      <c r="D275" s="24" t="s">
        <v>540</v>
      </c>
      <c r="E275" s="365"/>
      <c r="F275" s="365"/>
      <c r="G275" s="365"/>
      <c r="H275" s="205">
        <f>IFERROR(AVERAGEIF(E275:G275,"&gt;0",E275:G275),0)</f>
        <v>0</v>
      </c>
      <c r="I275" s="365"/>
      <c r="J275" s="379"/>
    </row>
    <row r="276" spans="1:10" ht="14.4" x14ac:dyDescent="0.25">
      <c r="A276" s="176" t="s">
        <v>398</v>
      </c>
      <c r="B276" s="23" t="s">
        <v>539</v>
      </c>
      <c r="C276" s="24"/>
      <c r="D276" s="24" t="s">
        <v>13</v>
      </c>
      <c r="E276" s="365"/>
      <c r="F276" s="365"/>
      <c r="G276" s="365"/>
      <c r="H276" s="205">
        <f>IFERROR(AVERAGEIF(E276:G276,"&gt;0",E276:G276),0)</f>
        <v>0</v>
      </c>
      <c r="I276" s="365"/>
      <c r="J276" s="375"/>
    </row>
    <row r="277" spans="1:10" x14ac:dyDescent="0.25">
      <c r="A277" s="205" t="s">
        <v>551</v>
      </c>
      <c r="B277" s="206" t="s">
        <v>723</v>
      </c>
      <c r="C277" s="205" t="s">
        <v>724</v>
      </c>
      <c r="D277" s="205" t="s">
        <v>264</v>
      </c>
      <c r="E277" s="205">
        <f>IFERROR(E261/E262,0)</f>
        <v>0</v>
      </c>
      <c r="F277" s="205">
        <f>IFERROR(F261/F262,0)</f>
        <v>0</v>
      </c>
      <c r="G277" s="205">
        <f>IFERROR(G261/G262,0)</f>
        <v>0</v>
      </c>
      <c r="H277" s="205">
        <f>IFERROR(H261/H262,0)</f>
        <v>0</v>
      </c>
      <c r="I277" s="205">
        <f>IFERROR(I261/I262,0)</f>
        <v>0</v>
      </c>
      <c r="J277" s="380"/>
    </row>
    <row r="278" spans="1:10" ht="27.6" x14ac:dyDescent="0.25">
      <c r="A278" s="205" t="s">
        <v>552</v>
      </c>
      <c r="B278" s="206" t="s">
        <v>725</v>
      </c>
      <c r="C278" s="205" t="s">
        <v>726</v>
      </c>
      <c r="D278" s="205" t="s">
        <v>727</v>
      </c>
      <c r="E278" s="205">
        <f>IFERROR((((E263*E264)+(E265*E266)+(E267*E268)+(E269*E270))/E261),0)</f>
        <v>0</v>
      </c>
      <c r="F278" s="205">
        <f>IFERROR((((F263*F264)+(F265*F266)+(F267*F268)+(F269*F270))/F261),0)</f>
        <v>0</v>
      </c>
      <c r="G278" s="205">
        <f>IFERROR((((G263*G264)+(G265*G266)+(G267*G268)+(G269*G270))/G261),0)</f>
        <v>0</v>
      </c>
      <c r="H278" s="205">
        <f>IFERROR((((H263*H264)+(H265*H266)+(H267*H268)+(H269*H270))/H261),0)</f>
        <v>0</v>
      </c>
      <c r="I278" s="205">
        <f>IFERROR((((I263*I264)+(I265*I266)+(I267*I268)+(I269*I270))/I261),0)</f>
        <v>0</v>
      </c>
      <c r="J278" s="380"/>
    </row>
    <row r="279" spans="1:10" ht="27.6" x14ac:dyDescent="0.25">
      <c r="A279" s="205" t="s">
        <v>553</v>
      </c>
      <c r="B279" s="206" t="s">
        <v>728</v>
      </c>
      <c r="C279" s="205" t="s">
        <v>729</v>
      </c>
      <c r="D279" s="205" t="s">
        <v>13</v>
      </c>
      <c r="E279" s="205">
        <f>IFERROR(((E263*E264)/((E263*E264)+(E265*E266)+(E267*E268)+(E269*E270))),0)</f>
        <v>0</v>
      </c>
      <c r="F279" s="205">
        <f>IFERROR(((F263*F264)/((F263*F264)+(F265*F266)+(F267*F268)+(F269*F270))),0)</f>
        <v>0</v>
      </c>
      <c r="G279" s="205">
        <f>IFERROR(((G263*G264)/((G263*G264)+(G265*G266)+(G267*G268)+(G269*G270))),0)</f>
        <v>0</v>
      </c>
      <c r="H279" s="205">
        <f>IFERROR(((H263*H264)/((H263*H264)+(H265*H266)+(H267*H268)+(H269*H270))),0)</f>
        <v>0</v>
      </c>
      <c r="I279" s="205">
        <f>IFERROR(((I263*I264)/((I263*I264)+(I265*I266)+(I267*I268)+(I269*I270))),0)</f>
        <v>0</v>
      </c>
      <c r="J279" s="380"/>
    </row>
    <row r="280" spans="1:10" ht="14.4" x14ac:dyDescent="0.25">
      <c r="A280" s="611"/>
      <c r="B280" s="888"/>
      <c r="C280" s="397"/>
      <c r="D280" s="396"/>
      <c r="E280" s="396"/>
      <c r="F280" s="396"/>
      <c r="G280" s="396"/>
      <c r="H280" s="396"/>
      <c r="I280" s="396"/>
      <c r="J280" s="394"/>
    </row>
    <row r="281" spans="1:10" ht="14.4" x14ac:dyDescent="0.25">
      <c r="A281" s="253" t="s">
        <v>739</v>
      </c>
      <c r="B281" s="278" t="s">
        <v>731</v>
      </c>
      <c r="C281" s="78" t="s">
        <v>524</v>
      </c>
      <c r="D281" s="280"/>
      <c r="E281" s="280"/>
      <c r="F281" s="280"/>
      <c r="G281" s="280"/>
      <c r="H281" s="280"/>
      <c r="I281" s="280"/>
      <c r="J281" s="372"/>
    </row>
    <row r="282" spans="1:10" ht="14.4" x14ac:dyDescent="0.25">
      <c r="A282" s="176" t="s">
        <v>5</v>
      </c>
      <c r="B282" s="23" t="s">
        <v>536</v>
      </c>
      <c r="C282" s="176"/>
      <c r="D282" s="474"/>
      <c r="E282" s="473"/>
      <c r="F282" s="473"/>
      <c r="G282" s="473"/>
      <c r="H282" s="473"/>
      <c r="I282" s="473"/>
      <c r="J282" s="473"/>
    </row>
    <row r="283" spans="1:10" x14ac:dyDescent="0.25">
      <c r="A283" s="176" t="s">
        <v>7</v>
      </c>
      <c r="B283" s="23" t="s">
        <v>537</v>
      </c>
      <c r="C283" s="24"/>
      <c r="D283" s="24" t="s">
        <v>264</v>
      </c>
      <c r="E283" s="377"/>
      <c r="F283" s="377"/>
      <c r="G283" s="377"/>
      <c r="H283" s="205">
        <f>IFERROR(AVERAGEA(E283:G283),0)</f>
        <v>0</v>
      </c>
      <c r="I283" s="377"/>
      <c r="J283" s="375"/>
    </row>
    <row r="284" spans="1:10" x14ac:dyDescent="0.25">
      <c r="A284" s="176" t="s">
        <v>9</v>
      </c>
      <c r="B284" s="23" t="s">
        <v>708</v>
      </c>
      <c r="C284" s="24" t="s">
        <v>127</v>
      </c>
      <c r="D284" s="24" t="s">
        <v>191</v>
      </c>
      <c r="E284" s="377"/>
      <c r="F284" s="377"/>
      <c r="G284" s="377"/>
      <c r="H284" s="205">
        <f>IFERROR(AVERAGEA(E284:G284),0)</f>
        <v>0</v>
      </c>
      <c r="I284" s="377"/>
      <c r="J284" s="375"/>
    </row>
    <row r="285" spans="1:10" x14ac:dyDescent="0.25">
      <c r="A285" s="176" t="s">
        <v>11</v>
      </c>
      <c r="B285" s="23" t="s">
        <v>709</v>
      </c>
      <c r="C285" s="24" t="s">
        <v>127</v>
      </c>
      <c r="D285" s="24" t="s">
        <v>163</v>
      </c>
      <c r="E285" s="377"/>
      <c r="F285" s="377"/>
      <c r="G285" s="377"/>
      <c r="H285" s="205">
        <f>IFERROR(AVERAGEA(E285:G285),0)</f>
        <v>0</v>
      </c>
      <c r="I285" s="377"/>
      <c r="J285" s="375"/>
    </row>
    <row r="286" spans="1:10" x14ac:dyDescent="0.25">
      <c r="A286" s="176" t="s">
        <v>30</v>
      </c>
      <c r="B286" s="23" t="s">
        <v>710</v>
      </c>
      <c r="C286" s="24" t="s">
        <v>127</v>
      </c>
      <c r="D286" s="24" t="s">
        <v>191</v>
      </c>
      <c r="E286" s="377"/>
      <c r="F286" s="377"/>
      <c r="G286" s="377"/>
      <c r="H286" s="205">
        <f>IFERROR(AVERAGEA(E286:G286),0)</f>
        <v>0</v>
      </c>
      <c r="I286" s="377"/>
      <c r="J286" s="375"/>
    </row>
    <row r="287" spans="1:10" ht="14.4" x14ac:dyDescent="0.25">
      <c r="A287" s="176" t="s">
        <v>32</v>
      </c>
      <c r="B287" s="23" t="s">
        <v>525</v>
      </c>
      <c r="C287" s="24" t="s">
        <v>711</v>
      </c>
      <c r="D287" s="24" t="s">
        <v>540</v>
      </c>
      <c r="E287" s="365"/>
      <c r="F287" s="365"/>
      <c r="G287" s="365"/>
      <c r="H287" s="205">
        <f>IFERROR(AVERAGEIF(E287:G287,"&gt;0",E287:G287),0)</f>
        <v>0</v>
      </c>
      <c r="I287" s="365"/>
      <c r="J287" s="375"/>
    </row>
    <row r="288" spans="1:10" x14ac:dyDescent="0.25">
      <c r="A288" s="176" t="s">
        <v>35</v>
      </c>
      <c r="B288" s="23" t="s">
        <v>712</v>
      </c>
      <c r="C288" s="24" t="s">
        <v>127</v>
      </c>
      <c r="D288" s="24" t="s">
        <v>191</v>
      </c>
      <c r="E288" s="377"/>
      <c r="F288" s="377"/>
      <c r="G288" s="377"/>
      <c r="H288" s="205">
        <f>IFERROR(AVERAGEA(E288:G288),0)</f>
        <v>0</v>
      </c>
      <c r="I288" s="377"/>
      <c r="J288" s="375"/>
    </row>
    <row r="289" spans="1:10" ht="14.4" x14ac:dyDescent="0.25">
      <c r="A289" s="176" t="s">
        <v>38</v>
      </c>
      <c r="B289" s="23" t="s">
        <v>713</v>
      </c>
      <c r="C289" s="24" t="s">
        <v>711</v>
      </c>
      <c r="D289" s="24" t="s">
        <v>540</v>
      </c>
      <c r="E289" s="365"/>
      <c r="F289" s="365"/>
      <c r="G289" s="365"/>
      <c r="H289" s="205">
        <f>IFERROR(AVERAGEIF(E289:G289,"&gt;0",E289:G289),0)</f>
        <v>0</v>
      </c>
      <c r="I289" s="365"/>
      <c r="J289" s="375"/>
    </row>
    <row r="290" spans="1:10" x14ac:dyDescent="0.25">
      <c r="A290" s="176" t="s">
        <v>39</v>
      </c>
      <c r="B290" s="23" t="s">
        <v>714</v>
      </c>
      <c r="C290" s="24" t="s">
        <v>127</v>
      </c>
      <c r="D290" s="24" t="s">
        <v>191</v>
      </c>
      <c r="E290" s="377"/>
      <c r="F290" s="377"/>
      <c r="G290" s="377"/>
      <c r="H290" s="205">
        <f>IFERROR(AVERAGEA(E290:G290),0)</f>
        <v>0</v>
      </c>
      <c r="I290" s="377"/>
      <c r="J290" s="375"/>
    </row>
    <row r="291" spans="1:10" ht="14.4" x14ac:dyDescent="0.25">
      <c r="A291" s="176" t="s">
        <v>169</v>
      </c>
      <c r="B291" s="23" t="s">
        <v>715</v>
      </c>
      <c r="C291" s="24" t="s">
        <v>711</v>
      </c>
      <c r="D291" s="24" t="s">
        <v>540</v>
      </c>
      <c r="E291" s="365"/>
      <c r="F291" s="365"/>
      <c r="G291" s="365"/>
      <c r="H291" s="205">
        <f>IFERROR(AVERAGEIF(E291:G291,"&gt;0",E291:G291),0)</f>
        <v>0</v>
      </c>
      <c r="I291" s="365"/>
      <c r="J291" s="375"/>
    </row>
    <row r="292" spans="1:10" x14ac:dyDescent="0.25">
      <c r="A292" s="176" t="s">
        <v>171</v>
      </c>
      <c r="B292" s="23" t="s">
        <v>716</v>
      </c>
      <c r="C292" s="24" t="s">
        <v>127</v>
      </c>
      <c r="D292" s="24" t="s">
        <v>191</v>
      </c>
      <c r="E292" s="377"/>
      <c r="F292" s="377"/>
      <c r="G292" s="377"/>
      <c r="H292" s="205">
        <f>IFERROR(AVERAGEA(E292:G292),0)</f>
        <v>0</v>
      </c>
      <c r="I292" s="377"/>
      <c r="J292" s="375"/>
    </row>
    <row r="293" spans="1:10" ht="14.4" x14ac:dyDescent="0.25">
      <c r="A293" s="176" t="s">
        <v>271</v>
      </c>
      <c r="B293" s="23" t="s">
        <v>717</v>
      </c>
      <c r="C293" s="24" t="s">
        <v>711</v>
      </c>
      <c r="D293" s="24" t="s">
        <v>540</v>
      </c>
      <c r="E293" s="365"/>
      <c r="F293" s="365"/>
      <c r="G293" s="365"/>
      <c r="H293" s="205">
        <f>IFERROR(AVERAGEIF(E293:G293,"&gt;0",E293:G293),0)</f>
        <v>0</v>
      </c>
      <c r="I293" s="365"/>
      <c r="J293" s="375"/>
    </row>
    <row r="294" spans="1:10" x14ac:dyDescent="0.25">
      <c r="A294" s="176" t="s">
        <v>273</v>
      </c>
      <c r="B294" s="23" t="s">
        <v>718</v>
      </c>
      <c r="C294" s="24" t="s">
        <v>127</v>
      </c>
      <c r="D294" s="24" t="s">
        <v>268</v>
      </c>
      <c r="E294" s="377"/>
      <c r="F294" s="377"/>
      <c r="G294" s="377"/>
      <c r="H294" s="205">
        <f>IFERROR(AVERAGEIF(E294:G294,"&gt;0",E294:G294),0)</f>
        <v>0</v>
      </c>
      <c r="I294" s="377"/>
      <c r="J294" s="375"/>
    </row>
    <row r="295" spans="1:10" ht="14.4" x14ac:dyDescent="0.25">
      <c r="A295" s="176" t="s">
        <v>274</v>
      </c>
      <c r="B295" s="23" t="s">
        <v>719</v>
      </c>
      <c r="C295" s="24" t="s">
        <v>711</v>
      </c>
      <c r="D295" s="24" t="s">
        <v>13</v>
      </c>
      <c r="E295" s="365"/>
      <c r="F295" s="365"/>
      <c r="G295" s="365"/>
      <c r="H295" s="205">
        <f>IFERROR(AVERAGEIF(E295:G295,"&gt;0",E295:G295),0)</f>
        <v>0</v>
      </c>
      <c r="I295" s="365"/>
      <c r="J295" s="375"/>
    </row>
    <row r="296" spans="1:10" ht="14.4" x14ac:dyDescent="0.25">
      <c r="A296" s="176" t="s">
        <v>275</v>
      </c>
      <c r="B296" s="23" t="s">
        <v>720</v>
      </c>
      <c r="C296" s="24" t="s">
        <v>711</v>
      </c>
      <c r="D296" s="24" t="s">
        <v>538</v>
      </c>
      <c r="E296" s="365"/>
      <c r="F296" s="365"/>
      <c r="G296" s="365"/>
      <c r="H296" s="205">
        <f>IFERROR(AVERAGEIF(E296:G296,"&gt;0",E296:G296),0)</f>
        <v>0</v>
      </c>
      <c r="I296" s="365"/>
      <c r="J296" s="375"/>
    </row>
    <row r="297" spans="1:10" ht="14.4" x14ac:dyDescent="0.3">
      <c r="A297" s="176" t="s">
        <v>396</v>
      </c>
      <c r="B297" s="23" t="s">
        <v>721</v>
      </c>
      <c r="C297" s="24" t="s">
        <v>711</v>
      </c>
      <c r="D297" s="24" t="s">
        <v>268</v>
      </c>
      <c r="E297" s="377"/>
      <c r="F297" s="377"/>
      <c r="G297" s="377"/>
      <c r="H297" s="205">
        <f>IFERROR(AVERAGEA(E297:G297),0)</f>
        <v>0</v>
      </c>
      <c r="I297" s="377"/>
      <c r="J297" s="379"/>
    </row>
    <row r="298" spans="1:10" ht="14.4" x14ac:dyDescent="0.3">
      <c r="A298" s="176" t="s">
        <v>397</v>
      </c>
      <c r="B298" s="23" t="s">
        <v>722</v>
      </c>
      <c r="C298" s="24" t="s">
        <v>711</v>
      </c>
      <c r="D298" s="24" t="s">
        <v>540</v>
      </c>
      <c r="E298" s="365"/>
      <c r="F298" s="365"/>
      <c r="G298" s="365"/>
      <c r="H298" s="205">
        <f>IFERROR(AVERAGEIF(E298:G298,"&gt;0",E298:G298),0)</f>
        <v>0</v>
      </c>
      <c r="I298" s="365"/>
      <c r="J298" s="379"/>
    </row>
    <row r="299" spans="1:10" ht="14.4" x14ac:dyDescent="0.25">
      <c r="A299" s="176" t="s">
        <v>398</v>
      </c>
      <c r="B299" s="23" t="s">
        <v>539</v>
      </c>
      <c r="C299" s="24"/>
      <c r="D299" s="24" t="s">
        <v>13</v>
      </c>
      <c r="E299" s="365"/>
      <c r="F299" s="365"/>
      <c r="G299" s="365"/>
      <c r="H299" s="205">
        <f>IFERROR(AVERAGEIF(E299:G299,"&gt;0",E299:G299),0)</f>
        <v>0</v>
      </c>
      <c r="I299" s="365"/>
      <c r="J299" s="375"/>
    </row>
    <row r="300" spans="1:10" x14ac:dyDescent="0.25">
      <c r="A300" s="205" t="s">
        <v>551</v>
      </c>
      <c r="B300" s="206" t="s">
        <v>723</v>
      </c>
      <c r="C300" s="205" t="s">
        <v>724</v>
      </c>
      <c r="D300" s="205" t="s">
        <v>264</v>
      </c>
      <c r="E300" s="205">
        <f>IFERROR(E284/E285,0)</f>
        <v>0</v>
      </c>
      <c r="F300" s="205">
        <f>IFERROR(F284/F285,0)</f>
        <v>0</v>
      </c>
      <c r="G300" s="205">
        <f>IFERROR(G284/G285,0)</f>
        <v>0</v>
      </c>
      <c r="H300" s="205">
        <f>IFERROR(H284/H285,0)</f>
        <v>0</v>
      </c>
      <c r="I300" s="205">
        <f>IFERROR(I284/I285,0)</f>
        <v>0</v>
      </c>
      <c r="J300" s="380"/>
    </row>
    <row r="301" spans="1:10" ht="27.6" x14ac:dyDescent="0.25">
      <c r="A301" s="205" t="s">
        <v>552</v>
      </c>
      <c r="B301" s="206" t="s">
        <v>725</v>
      </c>
      <c r="C301" s="205" t="s">
        <v>726</v>
      </c>
      <c r="D301" s="205" t="s">
        <v>727</v>
      </c>
      <c r="E301" s="205">
        <f>IFERROR((((E286*E287)+(E288*E289)+(E290*E291)+(E292*E293))/E284),0)</f>
        <v>0</v>
      </c>
      <c r="F301" s="205">
        <f>IFERROR((((F286*F287)+(F288*F289)+(F290*F291)+(F292*F293))/F284),0)</f>
        <v>0</v>
      </c>
      <c r="G301" s="205">
        <f>IFERROR((((G286*G287)+(G288*G289)+(G290*G291)+(G292*G293))/G284),0)</f>
        <v>0</v>
      </c>
      <c r="H301" s="205">
        <f>IFERROR((((H286*H287)+(H288*H289)+(H290*H291)+(H292*H293))/H284),0)</f>
        <v>0</v>
      </c>
      <c r="I301" s="205">
        <f>IFERROR((((I286*I287)+(I288*I289)+(I290*I291)+(I292*I293))/I284),0)</f>
        <v>0</v>
      </c>
      <c r="J301" s="380"/>
    </row>
    <row r="302" spans="1:10" ht="27.6" x14ac:dyDescent="0.25">
      <c r="A302" s="205" t="s">
        <v>553</v>
      </c>
      <c r="B302" s="206" t="s">
        <v>728</v>
      </c>
      <c r="C302" s="205" t="s">
        <v>729</v>
      </c>
      <c r="D302" s="205" t="s">
        <v>13</v>
      </c>
      <c r="E302" s="205">
        <f>IFERROR(((E286*E287)/((E286*E287)+(E288*E289)+(E290*E291)+(E292*E293))),0)</f>
        <v>0</v>
      </c>
      <c r="F302" s="205">
        <f>IFERROR(((F286*F287)/((F286*F287)+(F288*F289)+(F290*F291)+(F292*F293))),0)</f>
        <v>0</v>
      </c>
      <c r="G302" s="205">
        <f>IFERROR(((G286*G287)/((G286*G287)+(G288*G289)+(G290*G291)+(G292*G293))),0)</f>
        <v>0</v>
      </c>
      <c r="H302" s="205">
        <f>IFERROR(((H286*H287)/((H286*H287)+(H288*H289)+(H290*H291)+(H292*H293))),0)</f>
        <v>0</v>
      </c>
      <c r="I302" s="205">
        <f>IFERROR(((I286*I287)/((I286*I287)+(I288*I289)+(I290*I291)+(I292*I293))),0)</f>
        <v>0</v>
      </c>
      <c r="J302" s="380"/>
    </row>
    <row r="303" spans="1:10" ht="14.4" x14ac:dyDescent="0.25">
      <c r="A303" s="50"/>
      <c r="B303" s="45"/>
      <c r="C303" s="395"/>
      <c r="D303" s="395"/>
      <c r="E303" s="393"/>
      <c r="F303" s="393"/>
      <c r="G303" s="393"/>
      <c r="H303" s="367"/>
      <c r="I303" s="353"/>
      <c r="J303" s="394"/>
    </row>
    <row r="304" spans="1:10" ht="14.4" x14ac:dyDescent="0.25">
      <c r="A304" s="253" t="s">
        <v>741</v>
      </c>
      <c r="B304" s="278" t="s">
        <v>732</v>
      </c>
      <c r="C304" s="78" t="s">
        <v>524</v>
      </c>
      <c r="D304" s="280"/>
      <c r="E304" s="280"/>
      <c r="F304" s="280"/>
      <c r="G304" s="280"/>
      <c r="H304" s="280"/>
      <c r="I304" s="280"/>
      <c r="J304" s="372"/>
    </row>
    <row r="305" spans="1:10" ht="14.4" x14ac:dyDescent="0.25">
      <c r="A305" s="176" t="s">
        <v>5</v>
      </c>
      <c r="B305" s="23" t="s">
        <v>536</v>
      </c>
      <c r="C305" s="176"/>
      <c r="D305" s="474"/>
      <c r="E305" s="473"/>
      <c r="F305" s="473"/>
      <c r="G305" s="473"/>
      <c r="H305" s="473"/>
      <c r="I305" s="473"/>
      <c r="J305" s="473"/>
    </row>
    <row r="306" spans="1:10" x14ac:dyDescent="0.25">
      <c r="A306" s="176" t="s">
        <v>7</v>
      </c>
      <c r="B306" s="23" t="s">
        <v>537</v>
      </c>
      <c r="C306" s="24"/>
      <c r="D306" s="24" t="s">
        <v>264</v>
      </c>
      <c r="E306" s="377"/>
      <c r="F306" s="377"/>
      <c r="G306" s="377">
        <v>0</v>
      </c>
      <c r="H306" s="205">
        <f>IFERROR(AVERAGEA(E306:G306),0)</f>
        <v>0</v>
      </c>
      <c r="I306" s="377">
        <v>0</v>
      </c>
      <c r="J306" s="375"/>
    </row>
    <row r="307" spans="1:10" x14ac:dyDescent="0.25">
      <c r="A307" s="176" t="s">
        <v>9</v>
      </c>
      <c r="B307" s="23" t="s">
        <v>708</v>
      </c>
      <c r="C307" s="24" t="s">
        <v>127</v>
      </c>
      <c r="D307" s="24" t="s">
        <v>191</v>
      </c>
      <c r="E307" s="377"/>
      <c r="F307" s="377"/>
      <c r="G307" s="377">
        <v>0</v>
      </c>
      <c r="H307" s="205">
        <f>IFERROR(AVERAGEA(E307:G307),0)</f>
        <v>0</v>
      </c>
      <c r="I307" s="377">
        <v>0</v>
      </c>
      <c r="J307" s="375"/>
    </row>
    <row r="308" spans="1:10" x14ac:dyDescent="0.25">
      <c r="A308" s="176" t="s">
        <v>11</v>
      </c>
      <c r="B308" s="23" t="s">
        <v>709</v>
      </c>
      <c r="C308" s="24" t="s">
        <v>127</v>
      </c>
      <c r="D308" s="24" t="s">
        <v>163</v>
      </c>
      <c r="E308" s="377"/>
      <c r="F308" s="377"/>
      <c r="G308" s="377">
        <v>0</v>
      </c>
      <c r="H308" s="205">
        <f>IFERROR(AVERAGEA(E308:G308),0)</f>
        <v>0</v>
      </c>
      <c r="I308" s="377">
        <v>0</v>
      </c>
      <c r="J308" s="375"/>
    </row>
    <row r="309" spans="1:10" ht="14.4" x14ac:dyDescent="0.25">
      <c r="A309" s="176" t="s">
        <v>30</v>
      </c>
      <c r="B309" s="23" t="s">
        <v>710</v>
      </c>
      <c r="C309" s="24" t="s">
        <v>127</v>
      </c>
      <c r="D309" s="24" t="s">
        <v>191</v>
      </c>
      <c r="E309" s="377"/>
      <c r="F309" s="377"/>
      <c r="G309" s="377">
        <v>0</v>
      </c>
      <c r="H309" s="205">
        <f>IFERROR(AVERAGEA(E309:G309),0)</f>
        <v>0</v>
      </c>
      <c r="I309" s="378">
        <v>0</v>
      </c>
      <c r="J309" s="375"/>
    </row>
    <row r="310" spans="1:10" ht="14.4" x14ac:dyDescent="0.25">
      <c r="A310" s="176" t="s">
        <v>32</v>
      </c>
      <c r="B310" s="23" t="s">
        <v>525</v>
      </c>
      <c r="C310" s="24" t="s">
        <v>711</v>
      </c>
      <c r="D310" s="24" t="s">
        <v>540</v>
      </c>
      <c r="E310" s="365"/>
      <c r="F310" s="365"/>
      <c r="G310" s="365"/>
      <c r="H310" s="205">
        <f>IFERROR(AVERAGEIF(E310:G310,"&gt;0",E310:G310),0)</f>
        <v>0</v>
      </c>
      <c r="I310" s="365"/>
      <c r="J310" s="375"/>
    </row>
    <row r="311" spans="1:10" ht="14.4" x14ac:dyDescent="0.25">
      <c r="A311" s="176" t="s">
        <v>35</v>
      </c>
      <c r="B311" s="23" t="s">
        <v>712</v>
      </c>
      <c r="C311" s="24" t="s">
        <v>127</v>
      </c>
      <c r="D311" s="24" t="s">
        <v>191</v>
      </c>
      <c r="E311" s="377"/>
      <c r="F311" s="377"/>
      <c r="G311" s="377">
        <v>0</v>
      </c>
      <c r="H311" s="205">
        <f>IFERROR(AVERAGEA(E311:G311),0)</f>
        <v>0</v>
      </c>
      <c r="I311" s="378">
        <v>0</v>
      </c>
      <c r="J311" s="375"/>
    </row>
    <row r="312" spans="1:10" ht="14.4" x14ac:dyDescent="0.25">
      <c r="A312" s="176" t="s">
        <v>38</v>
      </c>
      <c r="B312" s="23" t="s">
        <v>713</v>
      </c>
      <c r="C312" s="24" t="s">
        <v>711</v>
      </c>
      <c r="D312" s="24" t="s">
        <v>540</v>
      </c>
      <c r="E312" s="365"/>
      <c r="F312" s="365"/>
      <c r="G312" s="365"/>
      <c r="H312" s="205">
        <f>IFERROR(AVERAGEIF(E312:G312,"&gt;0",E312:G312),0)</f>
        <v>0</v>
      </c>
      <c r="I312" s="365"/>
      <c r="J312" s="375"/>
    </row>
    <row r="313" spans="1:10" ht="14.4" x14ac:dyDescent="0.25">
      <c r="A313" s="176" t="s">
        <v>39</v>
      </c>
      <c r="B313" s="23" t="s">
        <v>714</v>
      </c>
      <c r="C313" s="24" t="s">
        <v>127</v>
      </c>
      <c r="D313" s="24" t="s">
        <v>191</v>
      </c>
      <c r="E313" s="377"/>
      <c r="F313" s="377"/>
      <c r="G313" s="377">
        <v>0</v>
      </c>
      <c r="H313" s="205">
        <f>IFERROR(AVERAGEA(E313:G313),0)</f>
        <v>0</v>
      </c>
      <c r="I313" s="378">
        <v>0</v>
      </c>
      <c r="J313" s="375"/>
    </row>
    <row r="314" spans="1:10" ht="14.4" x14ac:dyDescent="0.25">
      <c r="A314" s="176" t="s">
        <v>169</v>
      </c>
      <c r="B314" s="23" t="s">
        <v>715</v>
      </c>
      <c r="C314" s="24" t="s">
        <v>711</v>
      </c>
      <c r="D314" s="24" t="s">
        <v>540</v>
      </c>
      <c r="E314" s="365"/>
      <c r="F314" s="365"/>
      <c r="G314" s="365"/>
      <c r="H314" s="205">
        <f>IFERROR(AVERAGEIF(E314:G314,"&gt;0",E314:G314),0)</f>
        <v>0</v>
      </c>
      <c r="I314" s="365"/>
      <c r="J314" s="375"/>
    </row>
    <row r="315" spans="1:10" ht="14.4" x14ac:dyDescent="0.25">
      <c r="A315" s="176" t="s">
        <v>171</v>
      </c>
      <c r="B315" s="23" t="s">
        <v>716</v>
      </c>
      <c r="C315" s="24" t="s">
        <v>127</v>
      </c>
      <c r="D315" s="24" t="s">
        <v>191</v>
      </c>
      <c r="E315" s="377"/>
      <c r="F315" s="377"/>
      <c r="G315" s="377">
        <v>0</v>
      </c>
      <c r="H315" s="205">
        <f>IFERROR(AVERAGEA(E315:G315),0)</f>
        <v>0</v>
      </c>
      <c r="I315" s="378">
        <v>0</v>
      </c>
      <c r="J315" s="375"/>
    </row>
    <row r="316" spans="1:10" ht="14.4" x14ac:dyDescent="0.25">
      <c r="A316" s="176" t="s">
        <v>271</v>
      </c>
      <c r="B316" s="23" t="s">
        <v>717</v>
      </c>
      <c r="C316" s="24" t="s">
        <v>711</v>
      </c>
      <c r="D316" s="24" t="s">
        <v>540</v>
      </c>
      <c r="E316" s="365"/>
      <c r="F316" s="365"/>
      <c r="G316" s="365"/>
      <c r="H316" s="205">
        <f>IFERROR(AVERAGEIF(E316:G316,"&gt;0",E316:G316),0)</f>
        <v>0</v>
      </c>
      <c r="I316" s="365"/>
      <c r="J316" s="375"/>
    </row>
    <row r="317" spans="1:10" ht="14.4" x14ac:dyDescent="0.25">
      <c r="A317" s="176" t="s">
        <v>273</v>
      </c>
      <c r="B317" s="23" t="s">
        <v>718</v>
      </c>
      <c r="C317" s="24" t="s">
        <v>127</v>
      </c>
      <c r="D317" s="24" t="s">
        <v>268</v>
      </c>
      <c r="E317" s="377"/>
      <c r="F317" s="377"/>
      <c r="G317" s="377">
        <v>0</v>
      </c>
      <c r="H317" s="205">
        <f>IFERROR(AVERAGEIF(E317:G317,"&gt;0",E317:G317),0)</f>
        <v>0</v>
      </c>
      <c r="I317" s="378">
        <v>0</v>
      </c>
      <c r="J317" s="375"/>
    </row>
    <row r="318" spans="1:10" ht="14.4" x14ac:dyDescent="0.25">
      <c r="A318" s="176" t="s">
        <v>274</v>
      </c>
      <c r="B318" s="23" t="s">
        <v>719</v>
      </c>
      <c r="C318" s="24" t="s">
        <v>711</v>
      </c>
      <c r="D318" s="24" t="s">
        <v>13</v>
      </c>
      <c r="E318" s="365"/>
      <c r="F318" s="365"/>
      <c r="G318" s="365"/>
      <c r="H318" s="205">
        <f>IFERROR(AVERAGEIF(E318:G318,"&gt;0",E318:G318),0)</f>
        <v>0</v>
      </c>
      <c r="I318" s="365"/>
      <c r="J318" s="375"/>
    </row>
    <row r="319" spans="1:10" ht="14.4" x14ac:dyDescent="0.25">
      <c r="A319" s="176" t="s">
        <v>275</v>
      </c>
      <c r="B319" s="23" t="s">
        <v>720</v>
      </c>
      <c r="C319" s="24" t="s">
        <v>711</v>
      </c>
      <c r="D319" s="24" t="s">
        <v>538</v>
      </c>
      <c r="E319" s="365"/>
      <c r="F319" s="365"/>
      <c r="G319" s="365"/>
      <c r="H319" s="205">
        <f>IFERROR(AVERAGEIF(E319:G319,"&gt;0",E319:G319),0)</f>
        <v>0</v>
      </c>
      <c r="I319" s="365"/>
      <c r="J319" s="375"/>
    </row>
    <row r="320" spans="1:10" ht="14.4" x14ac:dyDescent="0.3">
      <c r="A320" s="176" t="s">
        <v>396</v>
      </c>
      <c r="B320" s="23" t="s">
        <v>721</v>
      </c>
      <c r="C320" s="24" t="s">
        <v>711</v>
      </c>
      <c r="D320" s="24" t="s">
        <v>268</v>
      </c>
      <c r="E320" s="377"/>
      <c r="F320" s="377"/>
      <c r="G320" s="377">
        <v>0</v>
      </c>
      <c r="H320" s="205">
        <f>IFERROR(AVERAGEA(E320:G320),0)</f>
        <v>0</v>
      </c>
      <c r="I320" s="377">
        <v>0</v>
      </c>
      <c r="J320" s="379"/>
    </row>
    <row r="321" spans="1:10" ht="14.4" x14ac:dyDescent="0.3">
      <c r="A321" s="176" t="s">
        <v>397</v>
      </c>
      <c r="B321" s="23" t="s">
        <v>722</v>
      </c>
      <c r="C321" s="24" t="s">
        <v>711</v>
      </c>
      <c r="D321" s="24" t="s">
        <v>540</v>
      </c>
      <c r="E321" s="365"/>
      <c r="F321" s="365"/>
      <c r="G321" s="365"/>
      <c r="H321" s="205">
        <f>IFERROR(AVERAGEIF(E321:G321,"&gt;0",E321:G321),0)</f>
        <v>0</v>
      </c>
      <c r="I321" s="365"/>
      <c r="J321" s="379"/>
    </row>
    <row r="322" spans="1:10" ht="14.4" x14ac:dyDescent="0.25">
      <c r="A322" s="176" t="s">
        <v>398</v>
      </c>
      <c r="B322" s="23" t="s">
        <v>539</v>
      </c>
      <c r="C322" s="24"/>
      <c r="D322" s="24" t="s">
        <v>13</v>
      </c>
      <c r="E322" s="365"/>
      <c r="F322" s="365"/>
      <c r="G322" s="365"/>
      <c r="H322" s="205">
        <f>IFERROR(AVERAGEIF(E322:G322,"&gt;0",E322:G322),0)</f>
        <v>0</v>
      </c>
      <c r="I322" s="365"/>
      <c r="J322" s="375"/>
    </row>
    <row r="323" spans="1:10" x14ac:dyDescent="0.25">
      <c r="A323" s="205" t="s">
        <v>551</v>
      </c>
      <c r="B323" s="206" t="s">
        <v>723</v>
      </c>
      <c r="C323" s="205" t="s">
        <v>724</v>
      </c>
      <c r="D323" s="205" t="s">
        <v>264</v>
      </c>
      <c r="E323" s="205">
        <f>IFERROR(E307/E308,0)</f>
        <v>0</v>
      </c>
      <c r="F323" s="205">
        <f>IFERROR(F307/F308,0)</f>
        <v>0</v>
      </c>
      <c r="G323" s="205">
        <f>IFERROR(G307/G308,0)</f>
        <v>0</v>
      </c>
      <c r="H323" s="205">
        <f>IFERROR(H307/H308,0)</f>
        <v>0</v>
      </c>
      <c r="I323" s="205">
        <f>IFERROR(I307/I308,0)</f>
        <v>0</v>
      </c>
      <c r="J323" s="380"/>
    </row>
    <row r="324" spans="1:10" ht="27.6" x14ac:dyDescent="0.25">
      <c r="A324" s="205" t="s">
        <v>552</v>
      </c>
      <c r="B324" s="206" t="s">
        <v>725</v>
      </c>
      <c r="C324" s="205" t="s">
        <v>726</v>
      </c>
      <c r="D324" s="205" t="s">
        <v>727</v>
      </c>
      <c r="E324" s="205">
        <f>IFERROR((((E309*E310)+(E311*E312)+(E313*E314)+(E315*E316))/E307),0)</f>
        <v>0</v>
      </c>
      <c r="F324" s="205">
        <f>IFERROR((((F309*F310)+(F311*F312)+(F313*F314)+(F315*F316))/F307),0)</f>
        <v>0</v>
      </c>
      <c r="G324" s="205">
        <f>IFERROR((((G309*G310)+(G311*G312)+(G313*G314)+(G315*G316))/G307),0)</f>
        <v>0</v>
      </c>
      <c r="H324" s="205">
        <f>IFERROR((((H309*H310)+(H311*H312)+(H313*H314)+(H315*H316))/H307),0)</f>
        <v>0</v>
      </c>
      <c r="I324" s="205">
        <f>IFERROR((((I309*I310)+(I311*I312)+(I313*I314)+(I315*I316))/I307),0)</f>
        <v>0</v>
      </c>
      <c r="J324" s="380"/>
    </row>
    <row r="325" spans="1:10" ht="27.6" x14ac:dyDescent="0.25">
      <c r="A325" s="205" t="s">
        <v>553</v>
      </c>
      <c r="B325" s="206" t="s">
        <v>728</v>
      </c>
      <c r="C325" s="205" t="s">
        <v>729</v>
      </c>
      <c r="D325" s="205" t="s">
        <v>13</v>
      </c>
      <c r="E325" s="205">
        <f>IFERROR(((E309*E310)/((E309*E310)+(E311*E312)+(E313*E314)+(E315*E316))),0)</f>
        <v>0</v>
      </c>
      <c r="F325" s="205">
        <f>IFERROR(((F309*F310)/((F309*F310)+(F311*F312)+(F313*F314)+(F315*F316))),0)</f>
        <v>0</v>
      </c>
      <c r="G325" s="205">
        <f>IFERROR(((G309*G310)/((G309*G310)+(G311*G312)+(G313*G314)+(G315*G316))),0)</f>
        <v>0</v>
      </c>
      <c r="H325" s="205">
        <f>IFERROR(((H309*H310)/((H309*H310)+(H311*H312)+(H313*H314)+(H315*H316))),0)</f>
        <v>0</v>
      </c>
      <c r="I325" s="205">
        <f>IFERROR(((I309*I310)/((I309*I310)+(I311*I312)+(I313*I314)+(I315*I316))),0)</f>
        <v>0</v>
      </c>
      <c r="J325" s="380"/>
    </row>
    <row r="326" spans="1:10" ht="14.4" x14ac:dyDescent="0.25">
      <c r="A326" s="889"/>
      <c r="B326" s="890"/>
      <c r="C326" s="399"/>
      <c r="D326" s="398"/>
      <c r="E326" s="398"/>
      <c r="F326" s="398"/>
      <c r="G326" s="398"/>
      <c r="H326" s="398"/>
      <c r="I326" s="398"/>
      <c r="J326" s="398"/>
    </row>
    <row r="327" spans="1:10" ht="25.5" customHeight="1" x14ac:dyDescent="0.25">
      <c r="A327" s="253" t="s">
        <v>345</v>
      </c>
      <c r="B327" s="278" t="s">
        <v>733</v>
      </c>
      <c r="C327" s="78" t="s">
        <v>707</v>
      </c>
      <c r="D327" s="280"/>
      <c r="E327" s="280"/>
      <c r="F327" s="280"/>
      <c r="G327" s="280"/>
      <c r="H327" s="280"/>
      <c r="I327" s="280"/>
      <c r="J327" s="372"/>
    </row>
    <row r="328" spans="1:10" ht="27.6" x14ac:dyDescent="0.25">
      <c r="A328" s="205" t="s">
        <v>823</v>
      </c>
      <c r="B328" s="206" t="s">
        <v>853</v>
      </c>
      <c r="C328" s="205" t="s">
        <v>914</v>
      </c>
      <c r="D328" s="205" t="s">
        <v>191</v>
      </c>
      <c r="E328" s="205">
        <f>E307+E284+E261+E238+E215</f>
        <v>0</v>
      </c>
      <c r="F328" s="205">
        <f>F307+F284+F261+F238+F215</f>
        <v>0</v>
      </c>
      <c r="G328" s="205">
        <f>G307+G284+G261+G238+G215</f>
        <v>0</v>
      </c>
      <c r="H328" s="205">
        <f>H307+H284+H261+H238+H215</f>
        <v>0</v>
      </c>
      <c r="I328" s="205">
        <f>I307+I284+I261+I238+I215</f>
        <v>0</v>
      </c>
      <c r="J328" s="380"/>
    </row>
    <row r="329" spans="1:10" ht="27.6" x14ac:dyDescent="0.25">
      <c r="A329" s="205" t="s">
        <v>824</v>
      </c>
      <c r="B329" s="206" t="s">
        <v>857</v>
      </c>
      <c r="C329" s="205" t="s">
        <v>822</v>
      </c>
      <c r="D329" s="205" t="s">
        <v>13</v>
      </c>
      <c r="E329" s="205">
        <f>IFERROR((E318*E323+E300*E295+E277*E272+E254*E249+E226*E231)/(E323+E300+E277+E254+E231),0)</f>
        <v>0</v>
      </c>
      <c r="F329" s="205">
        <f>IFERROR((F318*F323+F300*F295+F277*F272+F254*F249+F226*F231)/(F323+F300+F277+F254+F231),0)</f>
        <v>0</v>
      </c>
      <c r="G329" s="205">
        <f>IFERROR((G318*G323+G300*G295+G277*G272+G254*G249+G226*G231)/(G323+G300+G277+G254+G231),0)</f>
        <v>0</v>
      </c>
      <c r="H329" s="205">
        <f>IFERROR((H318*H323+H300*H295+H277*H272+H254*H249+H226*H231)/(H323+H300+H277+H254+H231),0)</f>
        <v>0</v>
      </c>
      <c r="I329" s="205">
        <f>IFERROR((I318*I323+I300*I295+I277*I272+I254*I249+I226*I231)/(I323+I300+I277+I254+I231),0)</f>
        <v>0</v>
      </c>
      <c r="J329" s="380"/>
    </row>
    <row r="330" spans="1:10" ht="43.2" customHeight="1" x14ac:dyDescent="0.25">
      <c r="A330" s="205" t="s">
        <v>825</v>
      </c>
      <c r="B330" s="206" t="s">
        <v>854</v>
      </c>
      <c r="C330" s="205" t="s">
        <v>915</v>
      </c>
      <c r="D330" s="205" t="s">
        <v>264</v>
      </c>
      <c r="E330" s="205">
        <f>E323+E300+E277+E254+E231</f>
        <v>0</v>
      </c>
      <c r="F330" s="205">
        <f>F323+F300+F277+F254+F231</f>
        <v>0</v>
      </c>
      <c r="G330" s="205">
        <f>G323+G300+G277+G254+G231</f>
        <v>0</v>
      </c>
      <c r="H330" s="205">
        <f>H323+H300+H277+H254+H231</f>
        <v>0</v>
      </c>
      <c r="I330" s="205">
        <f>I323+I300+I277+I254+I231</f>
        <v>0</v>
      </c>
      <c r="J330" s="380"/>
    </row>
    <row r="331" spans="1:10" ht="27.6" x14ac:dyDescent="0.25">
      <c r="A331" s="205" t="s">
        <v>826</v>
      </c>
      <c r="B331" s="206" t="s">
        <v>855</v>
      </c>
      <c r="C331" s="205" t="s">
        <v>822</v>
      </c>
      <c r="D331" s="205" t="s">
        <v>727</v>
      </c>
      <c r="E331" s="205">
        <f>IFERROR((E324*E323+E301*E300+E278*E277+E255*E254+E231*E232)/(E323+E300+E277+E254+E231),0)</f>
        <v>0</v>
      </c>
      <c r="F331" s="205">
        <f>IFERROR((F324*F323+F301*F300+F278*F277+F255*F254+F231*F232)/(F323+F300+F277+F254+F231),0)</f>
        <v>0</v>
      </c>
      <c r="G331" s="205">
        <f>IFERROR((G324*G323+G301*G300+G278*G277+G255*G254+G231*G232)/(G323+G300+G277+G254+G231),0)</f>
        <v>0</v>
      </c>
      <c r="H331" s="205">
        <f>IFERROR((H324*H323+H301*H300+H278*H277+H255*H254+H231*H232)/(H323+H300+H277+H254+H231),0)</f>
        <v>0</v>
      </c>
      <c r="I331" s="205">
        <f>IFERROR((I324*I323+I301*I300+I278*I277+I255*I254+I231*I232)/(I323+I300+I277+I254+I231),0)</f>
        <v>0</v>
      </c>
      <c r="J331" s="380"/>
    </row>
    <row r="332" spans="1:10" ht="27.6" x14ac:dyDescent="0.25">
      <c r="A332" s="205" t="s">
        <v>827</v>
      </c>
      <c r="B332" s="206" t="s">
        <v>856</v>
      </c>
      <c r="C332" s="205" t="s">
        <v>822</v>
      </c>
      <c r="D332" s="205" t="s">
        <v>13</v>
      </c>
      <c r="E332" s="205">
        <f>IFERROR((((E254*E256)+(E277*E279)+(E300*E302)+(E323*E325)+(E231*E233))/(E231+E254+E277+E300+E323)),0)</f>
        <v>0</v>
      </c>
      <c r="F332" s="205">
        <f>IFERROR((((F254*F256)+(F277*F279)+(F300*F302)+(F323*F325)+(F231*F233))/(F231+F254+F277+F300+F323)),0)</f>
        <v>0</v>
      </c>
      <c r="G332" s="205">
        <f>IFERROR((((G254*G256)+(G277*G279)+(G300*G302)+(G323*G325)+(G231*G233))/(G231+G254+G277+G300+G323)),0)</f>
        <v>0</v>
      </c>
      <c r="H332" s="205">
        <f>IFERROR((((H254*H256)+(H277*H279)+(H300*H302)+(H323*H325)+(H231*H233))/(H231+H254+H277+H300+H323)),0)</f>
        <v>0</v>
      </c>
      <c r="I332" s="205">
        <f>IFERROR((((I254*I256)+(I277*I279)+(I300*I302)+(I323*I325)+(I231*I233))/(I231+I254+I277+I300+I323)),0)</f>
        <v>0</v>
      </c>
      <c r="J332" s="380"/>
    </row>
    <row r="333" spans="1:10" ht="27.6" x14ac:dyDescent="0.25">
      <c r="A333" s="205" t="s">
        <v>858</v>
      </c>
      <c r="B333" s="206" t="s">
        <v>859</v>
      </c>
      <c r="C333" s="205" t="s">
        <v>822</v>
      </c>
      <c r="D333" s="205" t="s">
        <v>13</v>
      </c>
      <c r="E333" s="205">
        <f>IFERROR((E329*E330+E206*E207)/(E207+E330),0)</f>
        <v>0</v>
      </c>
      <c r="F333" s="205">
        <f>IFERROR((F329*F330+F206*F207)/(F207+F330),0)</f>
        <v>0</v>
      </c>
      <c r="G333" s="205">
        <f>IFERROR((G329*G330+G206*G207)/(G207+G330),0)</f>
        <v>0</v>
      </c>
      <c r="H333" s="205">
        <f>IFERROR((H329*H330+H206*H207)/(H207+H330),0)</f>
        <v>0</v>
      </c>
      <c r="I333" s="205">
        <f>IFERROR((I329*I330+I206*I207)/(I207+I330),0)</f>
        <v>0</v>
      </c>
      <c r="J333" s="380"/>
    </row>
    <row r="334" spans="1:10" ht="14.4" x14ac:dyDescent="0.25">
      <c r="A334" s="891"/>
      <c r="B334" s="45"/>
      <c r="C334" s="395"/>
      <c r="D334" s="395"/>
      <c r="E334" s="256"/>
      <c r="F334" s="256"/>
      <c r="G334" s="256"/>
      <c r="H334" s="398"/>
      <c r="I334" s="353"/>
      <c r="J334" s="394"/>
    </row>
    <row r="335" spans="1:10" ht="15.6" x14ac:dyDescent="0.25">
      <c r="A335" s="482" t="s">
        <v>802</v>
      </c>
      <c r="B335" s="476" t="s">
        <v>1238</v>
      </c>
      <c r="C335" s="477"/>
      <c r="D335" s="477"/>
      <c r="E335" s="478"/>
      <c r="F335" s="478"/>
      <c r="G335" s="478"/>
      <c r="H335" s="479"/>
      <c r="I335" s="480"/>
      <c r="J335" s="481"/>
    </row>
    <row r="336" spans="1:10" x14ac:dyDescent="0.25">
      <c r="A336" s="892"/>
      <c r="B336" s="70"/>
      <c r="C336" s="364"/>
      <c r="D336" s="364"/>
      <c r="E336" s="364"/>
      <c r="F336" s="364"/>
      <c r="G336" s="364"/>
      <c r="H336" s="400"/>
      <c r="I336" s="401"/>
      <c r="J336" s="345"/>
    </row>
    <row r="337" spans="1:10" x14ac:dyDescent="0.25">
      <c r="A337" s="282" t="s">
        <v>346</v>
      </c>
      <c r="B337" s="274" t="s">
        <v>31</v>
      </c>
      <c r="C337" s="274"/>
      <c r="D337" s="275"/>
      <c r="E337" s="275"/>
      <c r="F337" s="275"/>
      <c r="G337" s="275"/>
      <c r="H337" s="275"/>
      <c r="I337" s="283"/>
      <c r="J337" s="363"/>
    </row>
    <row r="338" spans="1:10" x14ac:dyDescent="0.25">
      <c r="A338" s="284" t="s">
        <v>886</v>
      </c>
      <c r="B338" s="285" t="s">
        <v>159</v>
      </c>
      <c r="C338" s="286"/>
      <c r="D338" s="287"/>
      <c r="E338" s="287"/>
      <c r="F338" s="287"/>
      <c r="G338" s="287"/>
      <c r="H338" s="287"/>
      <c r="I338" s="288"/>
      <c r="J338" s="405"/>
    </row>
    <row r="339" spans="1:10" x14ac:dyDescent="0.25">
      <c r="A339" s="289" t="s">
        <v>5</v>
      </c>
      <c r="B339" s="285" t="s">
        <v>546</v>
      </c>
      <c r="C339" s="289"/>
      <c r="D339" s="289" t="s">
        <v>248</v>
      </c>
      <c r="E339" s="403" t="s">
        <v>1034</v>
      </c>
      <c r="F339" s="403" t="s">
        <v>1034</v>
      </c>
      <c r="G339" s="403" t="s">
        <v>1034</v>
      </c>
      <c r="H339" s="403" t="s">
        <v>1034</v>
      </c>
      <c r="I339" s="403" t="s">
        <v>1034</v>
      </c>
      <c r="J339" s="405"/>
    </row>
    <row r="340" spans="1:10" ht="14.4" x14ac:dyDescent="0.25">
      <c r="A340" s="237" t="s">
        <v>7</v>
      </c>
      <c r="B340" s="776" t="s">
        <v>8</v>
      </c>
      <c r="C340" s="333" t="s">
        <v>127</v>
      </c>
      <c r="D340" s="17" t="s">
        <v>29</v>
      </c>
      <c r="E340" s="256"/>
      <c r="F340" s="256"/>
      <c r="G340" s="256"/>
      <c r="H340" s="380">
        <f>IFERROR(AVERAGEA(E340:G340),0)</f>
        <v>0</v>
      </c>
      <c r="I340" s="366">
        <v>0</v>
      </c>
      <c r="J340" s="406"/>
    </row>
    <row r="341" spans="1:10" ht="14.4" x14ac:dyDescent="0.25">
      <c r="A341" s="237" t="s">
        <v>9</v>
      </c>
      <c r="B341" s="776" t="s">
        <v>90</v>
      </c>
      <c r="C341" s="333" t="s">
        <v>160</v>
      </c>
      <c r="D341" s="17" t="s">
        <v>27</v>
      </c>
      <c r="E341" s="256"/>
      <c r="F341" s="256"/>
      <c r="G341" s="256"/>
      <c r="H341" s="380">
        <f>IFERROR(AVERAGEA(E341:G341),0)</f>
        <v>0</v>
      </c>
      <c r="I341" s="366">
        <v>0</v>
      </c>
      <c r="J341" s="406"/>
    </row>
    <row r="342" spans="1:10" ht="14.4" x14ac:dyDescent="0.25">
      <c r="A342" s="237" t="s">
        <v>11</v>
      </c>
      <c r="B342" s="776" t="s">
        <v>1102</v>
      </c>
      <c r="C342" s="333" t="s">
        <v>127</v>
      </c>
      <c r="D342" s="17" t="s">
        <v>13</v>
      </c>
      <c r="E342" s="255"/>
      <c r="F342" s="255"/>
      <c r="G342" s="255"/>
      <c r="H342" s="380">
        <f>IFERROR(AVERAGEIF(E342:G342,"&gt;0",E342:G342),0)</f>
        <v>0</v>
      </c>
      <c r="I342" s="255"/>
      <c r="J342" s="406"/>
    </row>
    <row r="343" spans="1:10" ht="14.4" x14ac:dyDescent="0.25">
      <c r="A343" s="237" t="s">
        <v>30</v>
      </c>
      <c r="B343" s="776" t="s">
        <v>161</v>
      </c>
      <c r="C343" s="333" t="s">
        <v>127</v>
      </c>
      <c r="D343" s="17" t="s">
        <v>129</v>
      </c>
      <c r="E343" s="255"/>
      <c r="F343" s="255"/>
      <c r="G343" s="255"/>
      <c r="H343" s="380">
        <f>IFERROR(AVERAGEIF(E343:G343,"&gt;0",E343:G343),0)</f>
        <v>0</v>
      </c>
      <c r="I343" s="255"/>
      <c r="J343" s="406"/>
    </row>
    <row r="344" spans="1:10" ht="14.4" x14ac:dyDescent="0.25">
      <c r="A344" s="237" t="s">
        <v>32</v>
      </c>
      <c r="B344" s="776" t="s">
        <v>1103</v>
      </c>
      <c r="C344" s="333" t="s">
        <v>127</v>
      </c>
      <c r="D344" s="17" t="s">
        <v>1105</v>
      </c>
      <c r="E344" s="256"/>
      <c r="F344" s="256"/>
      <c r="G344" s="256"/>
      <c r="H344" s="380">
        <f>IFERROR(AVERAGEA(E344:G344),0)</f>
        <v>0</v>
      </c>
      <c r="I344" s="256"/>
      <c r="J344" s="406"/>
    </row>
    <row r="345" spans="1:10" ht="14.4" x14ac:dyDescent="0.25">
      <c r="A345" s="237" t="s">
        <v>35</v>
      </c>
      <c r="B345" s="776" t="s">
        <v>1104</v>
      </c>
      <c r="C345" s="333" t="s">
        <v>127</v>
      </c>
      <c r="D345" s="17" t="s">
        <v>129</v>
      </c>
      <c r="E345" s="255"/>
      <c r="F345" s="255"/>
      <c r="G345" s="255"/>
      <c r="H345" s="380">
        <f>IFERROR(AVERAGEIF(E345:G345,"&gt;0",E345:G345),0)</f>
        <v>0</v>
      </c>
      <c r="I345" s="255"/>
      <c r="J345" s="406"/>
    </row>
    <row r="346" spans="1:10" ht="14.4" x14ac:dyDescent="0.25">
      <c r="A346" s="237" t="s">
        <v>38</v>
      </c>
      <c r="B346" s="776" t="s">
        <v>162</v>
      </c>
      <c r="C346" s="333" t="s">
        <v>127</v>
      </c>
      <c r="D346" s="17" t="s">
        <v>163</v>
      </c>
      <c r="E346" s="256"/>
      <c r="F346" s="256"/>
      <c r="G346" s="256"/>
      <c r="H346" s="380">
        <f>IFERROR(AVERAGEA(E346:G346),0)</f>
        <v>0</v>
      </c>
      <c r="I346" s="366">
        <v>0</v>
      </c>
      <c r="J346" s="406"/>
    </row>
    <row r="347" spans="1:10" x14ac:dyDescent="0.25">
      <c r="A347" s="237"/>
      <c r="B347" s="65"/>
      <c r="C347" s="407"/>
      <c r="D347" s="14"/>
      <c r="E347" s="14"/>
      <c r="F347" s="14"/>
      <c r="G347" s="14"/>
      <c r="H347" s="14"/>
      <c r="I347" s="16"/>
      <c r="J347" s="345"/>
    </row>
    <row r="348" spans="1:10" x14ac:dyDescent="0.25">
      <c r="A348" s="284" t="s">
        <v>887</v>
      </c>
      <c r="B348" s="285" t="s">
        <v>33</v>
      </c>
      <c r="C348" s="286"/>
      <c r="D348" s="287"/>
      <c r="E348" s="287"/>
      <c r="F348" s="287"/>
      <c r="G348" s="287"/>
      <c r="H348" s="287"/>
      <c r="I348" s="288"/>
      <c r="J348" s="405"/>
    </row>
    <row r="349" spans="1:10" x14ac:dyDescent="0.25">
      <c r="A349" s="289" t="s">
        <v>5</v>
      </c>
      <c r="B349" s="285" t="s">
        <v>546</v>
      </c>
      <c r="C349" s="289"/>
      <c r="D349" s="289" t="s">
        <v>248</v>
      </c>
      <c r="E349" s="403" t="s">
        <v>438</v>
      </c>
      <c r="F349" s="403" t="s">
        <v>438</v>
      </c>
      <c r="G349" s="403" t="s">
        <v>438</v>
      </c>
      <c r="H349" s="403" t="s">
        <v>438</v>
      </c>
      <c r="I349" s="403" t="s">
        <v>438</v>
      </c>
      <c r="J349" s="405"/>
    </row>
    <row r="350" spans="1:10" ht="14.4" x14ac:dyDescent="0.25">
      <c r="A350" s="237" t="s">
        <v>7</v>
      </c>
      <c r="B350" s="66" t="s">
        <v>8</v>
      </c>
      <c r="C350" s="80" t="s">
        <v>127</v>
      </c>
      <c r="D350" s="252" t="s">
        <v>29</v>
      </c>
      <c r="E350" s="256"/>
      <c r="F350" s="256"/>
      <c r="G350" s="358"/>
      <c r="H350" s="380">
        <f>IFERROR(AVERAGEA(E350:G350),0)</f>
        <v>0</v>
      </c>
      <c r="I350" s="358"/>
      <c r="J350" s="406"/>
    </row>
    <row r="351" spans="1:10" ht="14.4" x14ac:dyDescent="0.25">
      <c r="A351" s="237" t="s">
        <v>9</v>
      </c>
      <c r="B351" s="66" t="s">
        <v>165</v>
      </c>
      <c r="C351" s="80" t="s">
        <v>127</v>
      </c>
      <c r="D351" s="252" t="s">
        <v>27</v>
      </c>
      <c r="E351" s="256"/>
      <c r="F351" s="256"/>
      <c r="G351" s="361"/>
      <c r="H351" s="380">
        <f>IFERROR(AVERAGEA(E351:G351),0)</f>
        <v>0</v>
      </c>
      <c r="I351" s="361"/>
      <c r="J351" s="406"/>
    </row>
    <row r="352" spans="1:10" ht="14.4" x14ac:dyDescent="0.25">
      <c r="A352" s="237" t="s">
        <v>11</v>
      </c>
      <c r="B352" s="66" t="s">
        <v>166</v>
      </c>
      <c r="C352" s="80" t="s">
        <v>127</v>
      </c>
      <c r="D352" s="252" t="s">
        <v>13</v>
      </c>
      <c r="E352" s="255"/>
      <c r="F352" s="255"/>
      <c r="G352" s="255"/>
      <c r="H352" s="380">
        <f>IFERROR(AVERAGEIF(E352:G352,"&gt;0",E352:G352),0)</f>
        <v>0</v>
      </c>
      <c r="I352" s="255"/>
      <c r="J352" s="406"/>
    </row>
    <row r="353" spans="1:10" ht="14.4" x14ac:dyDescent="0.25">
      <c r="A353" s="237" t="s">
        <v>30</v>
      </c>
      <c r="B353" s="66" t="s">
        <v>167</v>
      </c>
      <c r="C353" s="80" t="s">
        <v>127</v>
      </c>
      <c r="D353" s="252" t="s">
        <v>164</v>
      </c>
      <c r="E353" s="255"/>
      <c r="F353" s="255"/>
      <c r="G353" s="255"/>
      <c r="H353" s="380">
        <f>IFERROR(AVERAGEIF(E353:G353,"&gt;0",E353:G353),0)</f>
        <v>0</v>
      </c>
      <c r="I353" s="255"/>
      <c r="J353" s="406"/>
    </row>
    <row r="354" spans="1:10" ht="14.4" x14ac:dyDescent="0.25">
      <c r="A354" s="237" t="s">
        <v>32</v>
      </c>
      <c r="B354" s="66" t="s">
        <v>162</v>
      </c>
      <c r="C354" s="80" t="s">
        <v>127</v>
      </c>
      <c r="D354" s="252" t="s">
        <v>163</v>
      </c>
      <c r="E354" s="256"/>
      <c r="F354" s="256"/>
      <c r="G354" s="256"/>
      <c r="H354" s="380">
        <f>IFERROR(AVERAGEA(E354:G354),0)</f>
        <v>0</v>
      </c>
      <c r="I354" s="358"/>
      <c r="J354" s="406"/>
    </row>
    <row r="355" spans="1:10" ht="14.4" x14ac:dyDescent="0.25">
      <c r="A355" s="237" t="s">
        <v>35</v>
      </c>
      <c r="B355" s="334" t="s">
        <v>168</v>
      </c>
      <c r="C355" s="80" t="s">
        <v>127</v>
      </c>
      <c r="D355" s="252" t="s">
        <v>163</v>
      </c>
      <c r="E355" s="255"/>
      <c r="F355" s="255"/>
      <c r="G355" s="255"/>
      <c r="H355" s="380">
        <f>IFERROR(AVERAGEIF(E355:G355,"&gt;0",E355:G355),0)</f>
        <v>0</v>
      </c>
      <c r="I355" s="255"/>
      <c r="J355" s="406"/>
    </row>
    <row r="356" spans="1:10" ht="14.4" x14ac:dyDescent="0.25">
      <c r="A356" s="237" t="s">
        <v>38</v>
      </c>
      <c r="B356" s="334" t="s">
        <v>170</v>
      </c>
      <c r="C356" s="80" t="s">
        <v>127</v>
      </c>
      <c r="D356" s="252" t="s">
        <v>163</v>
      </c>
      <c r="E356" s="255"/>
      <c r="F356" s="255"/>
      <c r="G356" s="255"/>
      <c r="H356" s="380">
        <f>IFERROR(AVERAGEIF(E356:G356,"&gt;0",E356:G356),0)</f>
        <v>0</v>
      </c>
      <c r="I356" s="255"/>
      <c r="J356" s="406"/>
    </row>
    <row r="357" spans="1:10" ht="27.6" x14ac:dyDescent="0.25">
      <c r="A357" s="237" t="s">
        <v>39</v>
      </c>
      <c r="B357" s="334" t="s">
        <v>172</v>
      </c>
      <c r="C357" s="80" t="s">
        <v>127</v>
      </c>
      <c r="D357" s="252" t="s">
        <v>163</v>
      </c>
      <c r="E357" s="255"/>
      <c r="F357" s="255"/>
      <c r="G357" s="255"/>
      <c r="H357" s="380">
        <f>IFERROR(AVERAGEIF(E357:G357,"&gt;0",E357:G357),0)</f>
        <v>0</v>
      </c>
      <c r="I357" s="255"/>
      <c r="J357" s="406"/>
    </row>
    <row r="358" spans="1:10" x14ac:dyDescent="0.25">
      <c r="A358" s="72" t="s">
        <v>888</v>
      </c>
      <c r="B358" s="62" t="s">
        <v>173</v>
      </c>
      <c r="C358" s="62" t="s">
        <v>1037</v>
      </c>
      <c r="D358" s="72" t="s">
        <v>13</v>
      </c>
      <c r="E358" s="72">
        <f>(8760-E355)/8760</f>
        <v>1</v>
      </c>
      <c r="F358" s="72">
        <f>(8760-F355)/8760</f>
        <v>1</v>
      </c>
      <c r="G358" s="526">
        <f>(8760-G355)/8760</f>
        <v>1</v>
      </c>
      <c r="H358" s="526">
        <f>(8760-H355)/8760</f>
        <v>1</v>
      </c>
      <c r="I358" s="536">
        <f>(8760-I355)/8760</f>
        <v>1</v>
      </c>
      <c r="J358" s="408"/>
    </row>
    <row r="359" spans="1:10" x14ac:dyDescent="0.25">
      <c r="A359" s="72" t="s">
        <v>889</v>
      </c>
      <c r="B359" s="62" t="s">
        <v>174</v>
      </c>
      <c r="C359" s="62" t="s">
        <v>1035</v>
      </c>
      <c r="D359" s="72" t="s">
        <v>13</v>
      </c>
      <c r="E359" s="180">
        <f>IFERROR(E351*100*100/(E350*8760*E358),0)</f>
        <v>0</v>
      </c>
      <c r="F359" s="180">
        <f>IFERROR(F351*100*100/(F350*8760*F358),0)</f>
        <v>0</v>
      </c>
      <c r="G359" s="180">
        <f>IFERROR(G351*100*100/(G350*8760*G358),0)</f>
        <v>0</v>
      </c>
      <c r="H359" s="180">
        <f>IFERROR(H351*100*100/(H350*8760*H358),0)</f>
        <v>0</v>
      </c>
      <c r="I359" s="492">
        <f>IFERROR(I351*100*100/(I350*8760*I358),0)</f>
        <v>0</v>
      </c>
      <c r="J359" s="408"/>
    </row>
    <row r="360" spans="1:10" x14ac:dyDescent="0.25">
      <c r="A360" s="72" t="s">
        <v>890</v>
      </c>
      <c r="B360" s="62" t="s">
        <v>175</v>
      </c>
      <c r="C360" s="62" t="s">
        <v>1036</v>
      </c>
      <c r="D360" s="72" t="s">
        <v>13</v>
      </c>
      <c r="E360" s="72">
        <f>IF((E356+E357)=0,0,(E357*100/(E356+E357)))</f>
        <v>0</v>
      </c>
      <c r="F360" s="72">
        <f>IF((F356+F357)=0,0,(F357*100/(F356+F357)))</f>
        <v>0</v>
      </c>
      <c r="G360" s="72">
        <f>IF((G356+G357)=0,0,(G357*100/(G356+G357)))</f>
        <v>0</v>
      </c>
      <c r="H360" s="72">
        <f>IF((H356+H357)=0,0,(H357*100/(H356+H357)))</f>
        <v>0</v>
      </c>
      <c r="I360" s="104">
        <f>IF((I356+I357)=0,0,(I357*100/(I356+I357)))</f>
        <v>0</v>
      </c>
      <c r="J360" s="408"/>
    </row>
    <row r="361" spans="1:10" x14ac:dyDescent="0.25">
      <c r="A361" s="893"/>
      <c r="B361" s="893"/>
      <c r="C361" s="409"/>
      <c r="D361" s="409"/>
      <c r="E361" s="409"/>
      <c r="F361" s="409"/>
      <c r="G361" s="409"/>
      <c r="H361" s="409"/>
      <c r="I361" s="409"/>
      <c r="J361" s="345"/>
    </row>
    <row r="362" spans="1:10" x14ac:dyDescent="0.25">
      <c r="A362" s="284" t="s">
        <v>891</v>
      </c>
      <c r="B362" s="958" t="s">
        <v>1801</v>
      </c>
      <c r="C362" s="286"/>
      <c r="D362" s="287"/>
      <c r="E362" s="403"/>
      <c r="F362" s="403"/>
      <c r="G362" s="403"/>
      <c r="H362" s="403"/>
      <c r="I362" s="404"/>
      <c r="J362" s="404"/>
    </row>
    <row r="363" spans="1:10" x14ac:dyDescent="0.25">
      <c r="A363" s="289" t="s">
        <v>5</v>
      </c>
      <c r="B363" s="958" t="s">
        <v>546</v>
      </c>
      <c r="C363" s="286"/>
      <c r="D363" s="286" t="s">
        <v>248</v>
      </c>
      <c r="E363" s="403" t="s">
        <v>438</v>
      </c>
      <c r="F363" s="403" t="s">
        <v>438</v>
      </c>
      <c r="G363" s="403" t="s">
        <v>438</v>
      </c>
      <c r="H363" s="403" t="s">
        <v>438</v>
      </c>
      <c r="I363" s="403" t="s">
        <v>438</v>
      </c>
      <c r="J363" s="404"/>
    </row>
    <row r="364" spans="1:10" ht="14.4" x14ac:dyDescent="0.25">
      <c r="A364" s="252" t="s">
        <v>7</v>
      </c>
      <c r="B364" s="66" t="s">
        <v>8</v>
      </c>
      <c r="C364" s="252" t="s">
        <v>127</v>
      </c>
      <c r="D364" s="252" t="s">
        <v>29</v>
      </c>
      <c r="E364" s="256"/>
      <c r="F364" s="256"/>
      <c r="G364" s="256">
        <v>0</v>
      </c>
      <c r="H364" s="205">
        <f>IFERROR(AVERAGEA(E364:G364),0)</f>
        <v>0</v>
      </c>
      <c r="I364" s="371">
        <v>0</v>
      </c>
      <c r="J364" s="13"/>
    </row>
    <row r="365" spans="1:10" ht="14.4" x14ac:dyDescent="0.25">
      <c r="A365" s="252" t="s">
        <v>9</v>
      </c>
      <c r="B365" s="66" t="s">
        <v>165</v>
      </c>
      <c r="C365" s="252" t="s">
        <v>127</v>
      </c>
      <c r="D365" s="252" t="s">
        <v>27</v>
      </c>
      <c r="E365" s="256"/>
      <c r="F365" s="256"/>
      <c r="G365" s="256">
        <v>0</v>
      </c>
      <c r="H365" s="205">
        <f>IFERROR(AVERAGEA(E365:G365),0)</f>
        <v>0</v>
      </c>
      <c r="I365" s="371">
        <v>0</v>
      </c>
      <c r="J365" s="13"/>
    </row>
    <row r="366" spans="1:10" ht="14.4" x14ac:dyDescent="0.25">
      <c r="A366" s="252" t="s">
        <v>11</v>
      </c>
      <c r="B366" s="66" t="s">
        <v>166</v>
      </c>
      <c r="C366" s="252" t="s">
        <v>127</v>
      </c>
      <c r="D366" s="252" t="s">
        <v>13</v>
      </c>
      <c r="E366" s="255"/>
      <c r="F366" s="255"/>
      <c r="G366" s="255"/>
      <c r="H366" s="205">
        <f>IFERROR(AVERAGEIF(E366:G366,"&gt;0",E366:G366),0)</f>
        <v>0</v>
      </c>
      <c r="I366" s="255"/>
      <c r="J366" s="13"/>
    </row>
    <row r="367" spans="1:10" ht="14.4" x14ac:dyDescent="0.25">
      <c r="A367" s="252" t="s">
        <v>30</v>
      </c>
      <c r="B367" s="66" t="s">
        <v>34</v>
      </c>
      <c r="C367" s="252" t="s">
        <v>127</v>
      </c>
      <c r="D367" s="252" t="s">
        <v>164</v>
      </c>
      <c r="E367" s="255"/>
      <c r="F367" s="255"/>
      <c r="G367" s="255"/>
      <c r="H367" s="205">
        <f>IFERROR(AVERAGEIF(E367:G367,"&gt;0",E367:G367),0)</f>
        <v>0</v>
      </c>
      <c r="I367" s="255"/>
      <c r="J367" s="410"/>
    </row>
    <row r="368" spans="1:10" ht="14.4" x14ac:dyDescent="0.25">
      <c r="A368" s="252" t="s">
        <v>32</v>
      </c>
      <c r="B368" s="66" t="s">
        <v>174</v>
      </c>
      <c r="C368" s="252" t="s">
        <v>127</v>
      </c>
      <c r="D368" s="252" t="s">
        <v>13</v>
      </c>
      <c r="E368" s="255"/>
      <c r="F368" s="255"/>
      <c r="G368" s="255"/>
      <c r="H368" s="205">
        <f>IFERROR(AVERAGEIF(E368:G368,"&gt;0",E368:G368),0)</f>
        <v>0</v>
      </c>
      <c r="I368" s="255"/>
      <c r="J368" s="410"/>
    </row>
    <row r="369" spans="1:10" ht="14.4" x14ac:dyDescent="0.25">
      <c r="A369" s="252" t="s">
        <v>35</v>
      </c>
      <c r="B369" s="66" t="s">
        <v>162</v>
      </c>
      <c r="C369" s="252" t="s">
        <v>127</v>
      </c>
      <c r="D369" s="252" t="s">
        <v>163</v>
      </c>
      <c r="E369" s="256"/>
      <c r="F369" s="256"/>
      <c r="G369" s="256">
        <v>0</v>
      </c>
      <c r="H369" s="205">
        <f>IFERROR(AVERAGEA(E369:G369),0)</f>
        <v>0</v>
      </c>
      <c r="I369" s="371">
        <v>0</v>
      </c>
      <c r="J369" s="13"/>
    </row>
    <row r="370" spans="1:10" ht="14.4" x14ac:dyDescent="0.3">
      <c r="A370" s="176" t="s">
        <v>35</v>
      </c>
      <c r="B370" s="306" t="s">
        <v>1802</v>
      </c>
      <c r="C370" s="176" t="s">
        <v>127</v>
      </c>
      <c r="D370" s="176" t="s">
        <v>216</v>
      </c>
      <c r="E370" s="947"/>
      <c r="F370" s="947"/>
      <c r="G370" s="947"/>
      <c r="H370" s="205">
        <f>IFERROR(AVERAGEIF(E370:G370,"&gt;0",E370:G370),0)</f>
        <v>0</v>
      </c>
      <c r="I370" s="948"/>
      <c r="J370" s="937"/>
    </row>
    <row r="371" spans="1:10" ht="14.4" x14ac:dyDescent="0.3">
      <c r="A371" s="176" t="s">
        <v>38</v>
      </c>
      <c r="B371" s="306" t="s">
        <v>1803</v>
      </c>
      <c r="C371" s="176" t="s">
        <v>127</v>
      </c>
      <c r="D371" s="176" t="s">
        <v>217</v>
      </c>
      <c r="E371" s="949"/>
      <c r="F371" s="949"/>
      <c r="G371" s="949"/>
      <c r="H371" s="205">
        <f>IFERROR(AVERAGEA(E371:G371),0)</f>
        <v>0</v>
      </c>
      <c r="I371" s="950"/>
      <c r="J371" s="937"/>
    </row>
    <row r="372" spans="1:10" ht="14.4" x14ac:dyDescent="0.3">
      <c r="A372" s="24"/>
      <c r="B372" s="777" t="s">
        <v>1804</v>
      </c>
      <c r="C372" s="24"/>
      <c r="D372" s="176"/>
      <c r="E372" s="951"/>
      <c r="F372" s="951"/>
      <c r="G372" s="951"/>
      <c r="H372" s="176"/>
      <c r="I372" s="950"/>
      <c r="J372" s="937"/>
    </row>
    <row r="373" spans="1:10" ht="14.4" x14ac:dyDescent="0.3">
      <c r="A373" s="24" t="s">
        <v>39</v>
      </c>
      <c r="B373" s="306" t="s">
        <v>265</v>
      </c>
      <c r="C373" s="176" t="s">
        <v>127</v>
      </c>
      <c r="D373" s="176" t="s">
        <v>266</v>
      </c>
      <c r="E373" s="947"/>
      <c r="F373" s="947"/>
      <c r="G373" s="948"/>
      <c r="H373" s="205">
        <f>IFERROR(AVERAGEIF(E373:G373,"&gt;0",E373:G373),0)</f>
        <v>0</v>
      </c>
      <c r="I373" s="948"/>
      <c r="J373" s="937"/>
    </row>
    <row r="374" spans="1:10" ht="14.4" x14ac:dyDescent="0.3">
      <c r="A374" s="176" t="s">
        <v>169</v>
      </c>
      <c r="B374" s="306" t="s">
        <v>267</v>
      </c>
      <c r="C374" s="176" t="s">
        <v>127</v>
      </c>
      <c r="D374" s="176" t="s">
        <v>268</v>
      </c>
      <c r="E374" s="949"/>
      <c r="F374" s="949"/>
      <c r="G374" s="952"/>
      <c r="H374" s="205">
        <f>IFERROR(AVERAGEA(E374:G374),0)</f>
        <v>0</v>
      </c>
      <c r="I374" s="952"/>
      <c r="J374" s="937"/>
    </row>
    <row r="375" spans="1:10" ht="14.4" x14ac:dyDescent="0.3">
      <c r="A375" s="176" t="s">
        <v>171</v>
      </c>
      <c r="B375" s="306" t="s">
        <v>269</v>
      </c>
      <c r="C375" s="176" t="s">
        <v>127</v>
      </c>
      <c r="D375" s="176" t="s">
        <v>270</v>
      </c>
      <c r="E375" s="947"/>
      <c r="F375" s="947"/>
      <c r="G375" s="948"/>
      <c r="H375" s="205">
        <f>IFERROR(AVERAGEIF(E375:G375,"&gt;0",E375:G375),0)</f>
        <v>0</v>
      </c>
      <c r="I375" s="948"/>
      <c r="J375" s="937"/>
    </row>
    <row r="376" spans="1:10" ht="14.4" x14ac:dyDescent="0.3">
      <c r="A376" s="176" t="s">
        <v>271</v>
      </c>
      <c r="B376" s="306" t="s">
        <v>676</v>
      </c>
      <c r="C376" s="176" t="s">
        <v>127</v>
      </c>
      <c r="D376" s="176" t="s">
        <v>191</v>
      </c>
      <c r="E376" s="949"/>
      <c r="F376" s="949"/>
      <c r="G376" s="440"/>
      <c r="H376" s="205">
        <f>IFERROR(AVERAGEA(E376:G376),0)</f>
        <v>0</v>
      </c>
      <c r="I376" s="440"/>
      <c r="J376" s="937"/>
    </row>
    <row r="377" spans="1:10" x14ac:dyDescent="0.25">
      <c r="A377" s="24"/>
      <c r="B377" s="777" t="s">
        <v>1805</v>
      </c>
      <c r="C377" s="24"/>
      <c r="D377" s="176"/>
      <c r="E377" s="176"/>
      <c r="F377" s="176"/>
      <c r="G377" s="953"/>
      <c r="H377" s="176"/>
      <c r="I377" s="953"/>
      <c r="J377" s="937"/>
    </row>
    <row r="378" spans="1:10" ht="14.4" x14ac:dyDescent="0.25">
      <c r="A378" s="24" t="s">
        <v>273</v>
      </c>
      <c r="B378" s="306" t="s">
        <v>265</v>
      </c>
      <c r="C378" s="176" t="s">
        <v>127</v>
      </c>
      <c r="D378" s="176" t="s">
        <v>266</v>
      </c>
      <c r="E378" s="954"/>
      <c r="F378" s="954"/>
      <c r="G378" s="955"/>
      <c r="H378" s="205">
        <f>IFERROR(AVERAGEIF(E378:G378,"&gt;0",E378:G378),0)</f>
        <v>0</v>
      </c>
      <c r="I378" s="955"/>
      <c r="J378" s="937"/>
    </row>
    <row r="379" spans="1:10" ht="14.4" x14ac:dyDescent="0.25">
      <c r="A379" s="24" t="s">
        <v>274</v>
      </c>
      <c r="B379" s="306" t="s">
        <v>267</v>
      </c>
      <c r="C379" s="176" t="s">
        <v>127</v>
      </c>
      <c r="D379" s="176" t="s">
        <v>268</v>
      </c>
      <c r="E379" s="956"/>
      <c r="F379" s="956"/>
      <c r="G379" s="957">
        <v>0</v>
      </c>
      <c r="H379" s="205">
        <f>IFERROR(AVERAGEA(E379:G379),0)</f>
        <v>0</v>
      </c>
      <c r="I379" s="957">
        <v>0</v>
      </c>
      <c r="J379" s="937"/>
    </row>
    <row r="380" spans="1:10" ht="14.4" x14ac:dyDescent="0.25">
      <c r="A380" s="176" t="s">
        <v>275</v>
      </c>
      <c r="B380" s="306" t="s">
        <v>269</v>
      </c>
      <c r="C380" s="176" t="s">
        <v>127</v>
      </c>
      <c r="D380" s="176" t="s">
        <v>270</v>
      </c>
      <c r="E380" s="954"/>
      <c r="F380" s="954"/>
      <c r="G380" s="955"/>
      <c r="H380" s="205">
        <f>IFERROR(AVERAGEIF(E380:G380,"&gt;0",E380:G380),0)</f>
        <v>0</v>
      </c>
      <c r="I380" s="955"/>
      <c r="J380" s="937"/>
    </row>
    <row r="381" spans="1:10" ht="14.4" x14ac:dyDescent="0.25">
      <c r="A381" s="176" t="s">
        <v>396</v>
      </c>
      <c r="B381" s="306" t="s">
        <v>1246</v>
      </c>
      <c r="C381" s="176" t="s">
        <v>127</v>
      </c>
      <c r="D381" s="176" t="s">
        <v>191</v>
      </c>
      <c r="E381" s="956"/>
      <c r="F381" s="956"/>
      <c r="G381" s="957">
        <v>0</v>
      </c>
      <c r="H381" s="205">
        <f>IFERROR(AVERAGEA(E381:G381),0)</f>
        <v>0</v>
      </c>
      <c r="I381" s="957">
        <v>0</v>
      </c>
      <c r="J381" s="937"/>
    </row>
    <row r="382" spans="1:10" x14ac:dyDescent="0.25">
      <c r="A382" s="205" t="s">
        <v>275</v>
      </c>
      <c r="B382" s="206" t="s">
        <v>1806</v>
      </c>
      <c r="C382" s="205" t="s">
        <v>127</v>
      </c>
      <c r="D382" s="205" t="s">
        <v>137</v>
      </c>
      <c r="E382" s="205">
        <f>E675+E646</f>
        <v>0</v>
      </c>
      <c r="F382" s="205">
        <f t="shared" ref="F382:I382" si="5">F675+F646</f>
        <v>0</v>
      </c>
      <c r="G382" s="205">
        <f t="shared" si="5"/>
        <v>0</v>
      </c>
      <c r="H382" s="205">
        <f t="shared" si="5"/>
        <v>0</v>
      </c>
      <c r="I382" s="205">
        <f t="shared" si="5"/>
        <v>0</v>
      </c>
      <c r="J382" s="937"/>
    </row>
    <row r="383" spans="1:10" x14ac:dyDescent="0.25">
      <c r="A383" s="252"/>
      <c r="B383" s="66"/>
      <c r="C383" s="619"/>
      <c r="D383" s="619"/>
      <c r="E383" s="369"/>
      <c r="F383" s="369"/>
      <c r="G383" s="369"/>
      <c r="H383" s="354"/>
      <c r="I383" s="371"/>
      <c r="J383" s="13"/>
    </row>
    <row r="384" spans="1:10" x14ac:dyDescent="0.25">
      <c r="A384" s="284" t="s">
        <v>892</v>
      </c>
      <c r="B384" s="285" t="s">
        <v>176</v>
      </c>
      <c r="C384" s="285"/>
      <c r="D384" s="290"/>
      <c r="E384" s="411"/>
      <c r="F384" s="411"/>
      <c r="G384" s="411"/>
      <c r="H384" s="403"/>
      <c r="I384" s="404"/>
      <c r="J384" s="404"/>
    </row>
    <row r="385" spans="1:11" ht="14.4" x14ac:dyDescent="0.25">
      <c r="A385" s="252" t="s">
        <v>5</v>
      </c>
      <c r="B385" s="66" t="s">
        <v>177</v>
      </c>
      <c r="C385" s="252" t="s">
        <v>127</v>
      </c>
      <c r="D385" s="252" t="s">
        <v>29</v>
      </c>
      <c r="E385" s="256"/>
      <c r="F385" s="256"/>
      <c r="G385" s="256">
        <v>0</v>
      </c>
      <c r="H385" s="205">
        <f>IFERROR(AVERAGEA(E385:G385),0)</f>
        <v>0</v>
      </c>
      <c r="I385" s="371">
        <v>0</v>
      </c>
      <c r="J385" s="409"/>
    </row>
    <row r="386" spans="1:11" ht="14.4" x14ac:dyDescent="0.25">
      <c r="A386" s="252" t="s">
        <v>7</v>
      </c>
      <c r="B386" s="66" t="s">
        <v>40</v>
      </c>
      <c r="C386" s="252" t="s">
        <v>127</v>
      </c>
      <c r="D386" s="252" t="s">
        <v>27</v>
      </c>
      <c r="E386" s="256"/>
      <c r="F386" s="256"/>
      <c r="G386" s="256">
        <v>0</v>
      </c>
      <c r="H386" s="205">
        <f>IFERROR(AVERAGEA(E386:G386),0)</f>
        <v>0</v>
      </c>
      <c r="I386" s="371">
        <v>0</v>
      </c>
      <c r="J386" s="13"/>
    </row>
    <row r="387" spans="1:11" ht="14.4" x14ac:dyDescent="0.25">
      <c r="A387" s="252" t="s">
        <v>9</v>
      </c>
      <c r="B387" s="66" t="s">
        <v>178</v>
      </c>
      <c r="C387" s="252" t="s">
        <v>127</v>
      </c>
      <c r="D387" s="252" t="s">
        <v>163</v>
      </c>
      <c r="E387" s="256"/>
      <c r="F387" s="256"/>
      <c r="G387" s="256">
        <v>0</v>
      </c>
      <c r="H387" s="205">
        <f>IFERROR(AVERAGEA(E387:G387),0)</f>
        <v>0</v>
      </c>
      <c r="I387" s="371">
        <v>0</v>
      </c>
      <c r="J387" s="13"/>
    </row>
    <row r="388" spans="1:11" x14ac:dyDescent="0.25">
      <c r="A388" s="894"/>
      <c r="B388" s="257"/>
      <c r="C388" s="407"/>
      <c r="D388" s="14"/>
      <c r="E388" s="14"/>
      <c r="F388" s="14"/>
      <c r="G388" s="14"/>
      <c r="H388" s="14"/>
      <c r="I388" s="409"/>
      <c r="J388" s="13"/>
    </row>
    <row r="389" spans="1:11" s="415" customFormat="1" x14ac:dyDescent="0.3">
      <c r="A389" s="101" t="s">
        <v>893</v>
      </c>
      <c r="B389" s="102" t="s">
        <v>276</v>
      </c>
      <c r="C389" s="102"/>
      <c r="D389" s="102"/>
      <c r="E389" s="413"/>
      <c r="F389" s="413"/>
      <c r="G389" s="413"/>
      <c r="H389" s="412"/>
      <c r="I389" s="414"/>
      <c r="J389" s="404"/>
    </row>
    <row r="390" spans="1:11" s="415" customFormat="1" x14ac:dyDescent="0.3">
      <c r="A390" s="252" t="s">
        <v>5</v>
      </c>
      <c r="B390" s="66" t="s">
        <v>599</v>
      </c>
      <c r="C390" s="252" t="s">
        <v>127</v>
      </c>
      <c r="D390" s="252" t="s">
        <v>248</v>
      </c>
      <c r="E390" s="403" t="s">
        <v>1034</v>
      </c>
      <c r="F390" s="403" t="s">
        <v>1034</v>
      </c>
      <c r="G390" s="403" t="s">
        <v>1034</v>
      </c>
      <c r="H390" s="403" t="s">
        <v>1034</v>
      </c>
      <c r="I390" s="403" t="s">
        <v>1034</v>
      </c>
      <c r="J390" s="416"/>
    </row>
    <row r="391" spans="1:11" s="415" customFormat="1" ht="14.4" x14ac:dyDescent="0.3">
      <c r="A391" s="252" t="s">
        <v>7</v>
      </c>
      <c r="B391" s="66" t="s">
        <v>8</v>
      </c>
      <c r="C391" s="252" t="s">
        <v>127</v>
      </c>
      <c r="D391" s="252" t="s">
        <v>29</v>
      </c>
      <c r="E391" s="256"/>
      <c r="F391" s="256"/>
      <c r="G391" s="256">
        <v>0</v>
      </c>
      <c r="H391" s="205">
        <f>IFERROR(AVERAGEA(E391:G391),0)</f>
        <v>0</v>
      </c>
      <c r="I391" s="16"/>
      <c r="J391" s="353"/>
    </row>
    <row r="392" spans="1:11" s="415" customFormat="1" ht="14.4" x14ac:dyDescent="0.3">
      <c r="A392" s="252" t="s">
        <v>9</v>
      </c>
      <c r="B392" s="66" t="s">
        <v>600</v>
      </c>
      <c r="C392" s="252" t="s">
        <v>127</v>
      </c>
      <c r="D392" s="252" t="s">
        <v>27</v>
      </c>
      <c r="E392" s="256"/>
      <c r="F392" s="256"/>
      <c r="G392" s="256">
        <v>0</v>
      </c>
      <c r="H392" s="205">
        <f>IFERROR(AVERAGEA(E392:G392),0)</f>
        <v>0</v>
      </c>
      <c r="I392" s="16"/>
      <c r="J392" s="353"/>
    </row>
    <row r="393" spans="1:11" s="415" customFormat="1" ht="14.4" x14ac:dyDescent="0.3">
      <c r="A393" s="252" t="s">
        <v>11</v>
      </c>
      <c r="B393" s="66" t="s">
        <v>359</v>
      </c>
      <c r="C393" s="252" t="s">
        <v>127</v>
      </c>
      <c r="D393" s="252" t="s">
        <v>13</v>
      </c>
      <c r="E393" s="255"/>
      <c r="F393" s="255"/>
      <c r="G393" s="255"/>
      <c r="H393" s="205">
        <f>IFERROR(AVERAGEIF(E393:G393,"&gt;0",E393:G393),0)</f>
        <v>0</v>
      </c>
      <c r="I393" s="255"/>
      <c r="J393" s="353"/>
    </row>
    <row r="394" spans="1:11" s="415" customFormat="1" ht="14.4" x14ac:dyDescent="0.3">
      <c r="A394" s="252" t="s">
        <v>30</v>
      </c>
      <c r="B394" s="66" t="s">
        <v>34</v>
      </c>
      <c r="C394" s="252" t="s">
        <v>127</v>
      </c>
      <c r="D394" s="252" t="s">
        <v>164</v>
      </c>
      <c r="E394" s="255"/>
      <c r="F394" s="255"/>
      <c r="G394" s="255"/>
      <c r="H394" s="205">
        <f>IFERROR(AVERAGEIF(E394:G394,"&gt;0",E394:G394),0)</f>
        <v>0</v>
      </c>
      <c r="I394" s="255"/>
      <c r="J394" s="353"/>
    </row>
    <row r="395" spans="1:11" s="415" customFormat="1" ht="14.4" x14ac:dyDescent="0.3">
      <c r="A395" s="252" t="s">
        <v>32</v>
      </c>
      <c r="B395" s="66" t="s">
        <v>162</v>
      </c>
      <c r="C395" s="252" t="s">
        <v>127</v>
      </c>
      <c r="D395" s="252" t="s">
        <v>163</v>
      </c>
      <c r="E395" s="256"/>
      <c r="F395" s="256"/>
      <c r="G395" s="256">
        <v>0</v>
      </c>
      <c r="H395" s="205">
        <f>IFERROR(AVERAGEA(E395:G395),0)</f>
        <v>0</v>
      </c>
      <c r="I395" s="16"/>
      <c r="J395" s="353"/>
    </row>
    <row r="396" spans="1:11" s="415" customFormat="1" ht="14.4" x14ac:dyDescent="0.3">
      <c r="A396" s="252" t="s">
        <v>35</v>
      </c>
      <c r="B396" s="66" t="s">
        <v>399</v>
      </c>
      <c r="C396" s="252" t="s">
        <v>127</v>
      </c>
      <c r="D396" s="252" t="s">
        <v>133</v>
      </c>
      <c r="E396" s="256"/>
      <c r="F396" s="256"/>
      <c r="G396" s="256">
        <v>0</v>
      </c>
      <c r="H396" s="205">
        <f>IFERROR(AVERAGEA(E396:G396),0)</f>
        <v>0</v>
      </c>
      <c r="I396" s="16"/>
      <c r="J396" s="353"/>
    </row>
    <row r="397" spans="1:11" s="415" customFormat="1" ht="14.4" x14ac:dyDescent="0.3">
      <c r="A397" s="252" t="s">
        <v>38</v>
      </c>
      <c r="B397" s="66" t="s">
        <v>400</v>
      </c>
      <c r="C397" s="252" t="s">
        <v>127</v>
      </c>
      <c r="D397" s="252" t="s">
        <v>266</v>
      </c>
      <c r="E397" s="255"/>
      <c r="F397" s="255"/>
      <c r="G397" s="255"/>
      <c r="H397" s="205">
        <f>IFERROR(AVERAGEIF(E397:G397,"&gt;0",E397:G397),0)</f>
        <v>0</v>
      </c>
      <c r="I397" s="255"/>
      <c r="J397" s="353"/>
    </row>
    <row r="398" spans="1:11" s="415" customFormat="1" ht="14.4" x14ac:dyDescent="0.3">
      <c r="A398" s="24" t="s">
        <v>39</v>
      </c>
      <c r="B398" s="306" t="s">
        <v>401</v>
      </c>
      <c r="C398" s="252" t="s">
        <v>127</v>
      </c>
      <c r="D398" s="252" t="s">
        <v>268</v>
      </c>
      <c r="E398" s="256"/>
      <c r="F398" s="256"/>
      <c r="G398" s="256"/>
      <c r="H398" s="205">
        <f>IFERROR(AVERAGEA(E398:G398),0)</f>
        <v>0</v>
      </c>
      <c r="I398" s="16"/>
      <c r="J398" s="353"/>
    </row>
    <row r="399" spans="1:11" s="415" customFormat="1" ht="14.4" x14ac:dyDescent="0.3">
      <c r="A399" s="176" t="s">
        <v>169</v>
      </c>
      <c r="B399" s="306" t="s">
        <v>1247</v>
      </c>
      <c r="C399" s="252" t="s">
        <v>127</v>
      </c>
      <c r="D399" s="252" t="s">
        <v>191</v>
      </c>
      <c r="E399" s="256"/>
      <c r="F399" s="256"/>
      <c r="G399" s="256"/>
      <c r="H399" s="205">
        <f>IFERROR(AVERAGEA(E399:G399),0)</f>
        <v>0</v>
      </c>
      <c r="I399" s="16"/>
      <c r="J399" s="353"/>
    </row>
    <row r="400" spans="1:11" s="415" customFormat="1" x14ac:dyDescent="0.3">
      <c r="A400" s="176" t="s">
        <v>171</v>
      </c>
      <c r="B400" s="291" t="s">
        <v>263</v>
      </c>
      <c r="C400" s="65"/>
      <c r="D400" s="252"/>
      <c r="E400" s="14"/>
      <c r="F400" s="14"/>
      <c r="G400" s="14"/>
      <c r="H400" s="252"/>
      <c r="I400" s="16"/>
      <c r="J400" s="353"/>
      <c r="K400" s="1078"/>
    </row>
    <row r="401" spans="1:11" s="415" customFormat="1" ht="14.4" x14ac:dyDescent="0.3">
      <c r="A401" s="176" t="s">
        <v>271</v>
      </c>
      <c r="B401" s="306" t="s">
        <v>265</v>
      </c>
      <c r="C401" s="252" t="s">
        <v>127</v>
      </c>
      <c r="D401" s="252" t="s">
        <v>266</v>
      </c>
      <c r="E401" s="255"/>
      <c r="F401" s="255"/>
      <c r="G401" s="255"/>
      <c r="H401" s="205">
        <f>IFERROR(AVERAGEIF(E401:G401,"&gt;0",E401:G401),0)</f>
        <v>0</v>
      </c>
      <c r="I401" s="255"/>
      <c r="J401" s="353"/>
      <c r="K401" s="1078"/>
    </row>
    <row r="402" spans="1:11" s="415" customFormat="1" ht="14.4" x14ac:dyDescent="0.3">
      <c r="A402" s="176" t="s">
        <v>273</v>
      </c>
      <c r="B402" s="306" t="s">
        <v>267</v>
      </c>
      <c r="C402" s="252" t="s">
        <v>127</v>
      </c>
      <c r="D402" s="252" t="s">
        <v>268</v>
      </c>
      <c r="E402" s="256"/>
      <c r="F402" s="256"/>
      <c r="G402" s="256"/>
      <c r="H402" s="205">
        <f>IFERROR(AVERAGEA(E402:G402),0)</f>
        <v>0</v>
      </c>
      <c r="I402" s="16"/>
      <c r="J402" s="353"/>
      <c r="K402" s="1078"/>
    </row>
    <row r="403" spans="1:11" s="415" customFormat="1" ht="14.4" x14ac:dyDescent="0.3">
      <c r="A403" s="24" t="s">
        <v>274</v>
      </c>
      <c r="B403" s="306" t="s">
        <v>269</v>
      </c>
      <c r="C403" s="252" t="s">
        <v>127</v>
      </c>
      <c r="D403" s="252" t="s">
        <v>270</v>
      </c>
      <c r="E403" s="255"/>
      <c r="F403" s="255"/>
      <c r="G403" s="255"/>
      <c r="H403" s="205">
        <f>IFERROR(AVERAGEIF(E403:G403,"&gt;0",E403:G403),0)</f>
        <v>0</v>
      </c>
      <c r="I403" s="255"/>
      <c r="J403" s="353"/>
      <c r="K403" s="1078"/>
    </row>
    <row r="404" spans="1:11" s="415" customFormat="1" ht="14.4" x14ac:dyDescent="0.3">
      <c r="A404" s="176" t="s">
        <v>275</v>
      </c>
      <c r="B404" s="306" t="s">
        <v>676</v>
      </c>
      <c r="C404" s="252" t="s">
        <v>127</v>
      </c>
      <c r="D404" s="252" t="s">
        <v>191</v>
      </c>
      <c r="E404" s="256"/>
      <c r="F404" s="256"/>
      <c r="G404" s="256"/>
      <c r="H404" s="205">
        <f>IFERROR(AVERAGEA(E404:G404),0)</f>
        <v>0</v>
      </c>
      <c r="I404" s="16"/>
      <c r="J404" s="353"/>
      <c r="K404" s="1078"/>
    </row>
    <row r="405" spans="1:11" s="415" customFormat="1" x14ac:dyDescent="0.3">
      <c r="A405" s="176" t="s">
        <v>396</v>
      </c>
      <c r="B405" s="291" t="s">
        <v>272</v>
      </c>
      <c r="C405" s="65"/>
      <c r="D405" s="252"/>
      <c r="E405" s="14"/>
      <c r="F405" s="14"/>
      <c r="G405" s="14"/>
      <c r="H405" s="252"/>
      <c r="I405" s="16"/>
      <c r="J405" s="353"/>
    </row>
    <row r="406" spans="1:11" s="415" customFormat="1" ht="14.4" x14ac:dyDescent="0.3">
      <c r="A406" s="252" t="s">
        <v>397</v>
      </c>
      <c r="B406" s="66" t="s">
        <v>265</v>
      </c>
      <c r="C406" s="252" t="s">
        <v>127</v>
      </c>
      <c r="D406" s="252" t="s">
        <v>266</v>
      </c>
      <c r="E406" s="255"/>
      <c r="F406" s="255"/>
      <c r="G406" s="255"/>
      <c r="H406" s="205">
        <f>IFERROR(AVERAGEIF(E406:G406,"&gt;0",E406:G406),0)</f>
        <v>0</v>
      </c>
      <c r="I406" s="255"/>
      <c r="J406" s="353"/>
    </row>
    <row r="407" spans="1:11" s="415" customFormat="1" ht="14.4" x14ac:dyDescent="0.3">
      <c r="A407" s="252" t="s">
        <v>398</v>
      </c>
      <c r="B407" s="66" t="s">
        <v>267</v>
      </c>
      <c r="C407" s="252" t="s">
        <v>127</v>
      </c>
      <c r="D407" s="252" t="s">
        <v>268</v>
      </c>
      <c r="E407" s="256"/>
      <c r="F407" s="256"/>
      <c r="G407" s="256"/>
      <c r="H407" s="205">
        <f>IFERROR(AVERAGEA(E407:G407),0)</f>
        <v>0</v>
      </c>
      <c r="I407" s="16"/>
      <c r="J407" s="353"/>
    </row>
    <row r="408" spans="1:11" s="415" customFormat="1" ht="14.4" x14ac:dyDescent="0.3">
      <c r="A408" s="252" t="s">
        <v>551</v>
      </c>
      <c r="B408" s="66" t="s">
        <v>269</v>
      </c>
      <c r="C408" s="252" t="s">
        <v>127</v>
      </c>
      <c r="D408" s="252" t="s">
        <v>270</v>
      </c>
      <c r="E408" s="255"/>
      <c r="F408" s="255"/>
      <c r="G408" s="255"/>
      <c r="H408" s="205">
        <f>IFERROR(AVERAGEIF(E408:G408,"&gt;0",E408:G408),0)</f>
        <v>0</v>
      </c>
      <c r="I408" s="255"/>
      <c r="J408" s="353"/>
    </row>
    <row r="409" spans="1:11" s="415" customFormat="1" ht="14.4" x14ac:dyDescent="0.3">
      <c r="A409" s="252" t="s">
        <v>552</v>
      </c>
      <c r="B409" s="66" t="s">
        <v>677</v>
      </c>
      <c r="C409" s="252" t="s">
        <v>127</v>
      </c>
      <c r="D409" s="252" t="s">
        <v>191</v>
      </c>
      <c r="E409" s="256"/>
      <c r="F409" s="256"/>
      <c r="G409" s="256"/>
      <c r="H409" s="205">
        <f>IFERROR(AVERAGEA(E409:G409),0)</f>
        <v>0</v>
      </c>
      <c r="I409" s="16"/>
      <c r="J409" s="353"/>
    </row>
    <row r="410" spans="1:11" x14ac:dyDescent="0.25">
      <c r="A410" s="792" t="s">
        <v>553</v>
      </c>
      <c r="B410" s="941" t="s">
        <v>550</v>
      </c>
      <c r="C410" s="792" t="s">
        <v>127</v>
      </c>
      <c r="D410" s="792" t="s">
        <v>137</v>
      </c>
      <c r="E410" s="792">
        <f>(E403*E404+E408*E409)/1000</f>
        <v>0</v>
      </c>
      <c r="F410" s="792">
        <f>(F403*F404+F408*F409)/1000</f>
        <v>0</v>
      </c>
      <c r="G410" s="792">
        <f>(G403*G404+G408*G409)/1000</f>
        <v>0</v>
      </c>
      <c r="H410" s="792">
        <f>(H403*H404+H408*H409)/1000</f>
        <v>0</v>
      </c>
      <c r="I410" s="792">
        <f>(I403*I404+I408*I409)/1000</f>
        <v>0</v>
      </c>
      <c r="J410" s="408"/>
    </row>
    <row r="411" spans="1:11" x14ac:dyDescent="0.25">
      <c r="A411" s="792" t="s">
        <v>602</v>
      </c>
      <c r="B411" s="941" t="s">
        <v>548</v>
      </c>
      <c r="C411" s="792" t="s">
        <v>127</v>
      </c>
      <c r="D411" s="792" t="s">
        <v>137</v>
      </c>
      <c r="E411" s="792">
        <f>((E396*E399)-E410)/1000</f>
        <v>0</v>
      </c>
      <c r="F411" s="792">
        <f t="shared" ref="F411:I411" si="6">((F396*F399)-F410)/1000</f>
        <v>0</v>
      </c>
      <c r="G411" s="792">
        <f t="shared" si="6"/>
        <v>0</v>
      </c>
      <c r="H411" s="792">
        <f t="shared" si="6"/>
        <v>0</v>
      </c>
      <c r="I411" s="792">
        <f t="shared" si="6"/>
        <v>0</v>
      </c>
      <c r="J411" s="408"/>
    </row>
    <row r="412" spans="1:11" x14ac:dyDescent="0.25">
      <c r="A412" s="72" t="s">
        <v>603</v>
      </c>
      <c r="B412" s="62" t="s">
        <v>549</v>
      </c>
      <c r="C412" s="72" t="s">
        <v>127</v>
      </c>
      <c r="D412" s="72" t="s">
        <v>748</v>
      </c>
      <c r="E412" s="72">
        <f>IFERROR((E410*1000/(E396*E399)),0)</f>
        <v>0</v>
      </c>
      <c r="F412" s="72">
        <f>IFERROR((F410*1000/(F396*F399)),0)</f>
        <v>0</v>
      </c>
      <c r="G412" s="72">
        <f>IFERROR((G410*1000/(G396*G399)),0)</f>
        <v>0</v>
      </c>
      <c r="H412" s="72">
        <f>IFERROR((H410*1000/(H396*H399)),0)</f>
        <v>0</v>
      </c>
      <c r="I412" s="104">
        <f>IFERROR((I410*1000/(I396*I399)),0)</f>
        <v>0</v>
      </c>
      <c r="J412" s="408"/>
    </row>
    <row r="413" spans="1:11" s="415" customFormat="1" x14ac:dyDescent="0.3">
      <c r="A413" s="895"/>
      <c r="B413" s="896"/>
      <c r="C413" s="417"/>
      <c r="D413" s="417"/>
      <c r="E413" s="417"/>
      <c r="F413" s="417"/>
      <c r="G413" s="417"/>
      <c r="H413" s="418"/>
      <c r="I413" s="418"/>
      <c r="J413" s="419"/>
    </row>
    <row r="414" spans="1:11" s="415" customFormat="1" x14ac:dyDescent="0.3">
      <c r="A414" s="101" t="s">
        <v>894</v>
      </c>
      <c r="B414" s="102" t="s">
        <v>261</v>
      </c>
      <c r="C414" s="102"/>
      <c r="D414" s="102"/>
      <c r="E414" s="413"/>
      <c r="F414" s="413"/>
      <c r="G414" s="413"/>
      <c r="H414" s="412"/>
      <c r="I414" s="414"/>
      <c r="J414" s="414"/>
    </row>
    <row r="415" spans="1:11" s="415" customFormat="1" x14ac:dyDescent="0.3">
      <c r="A415" s="252" t="s">
        <v>5</v>
      </c>
      <c r="B415" s="66" t="s">
        <v>599</v>
      </c>
      <c r="C415" s="252" t="s">
        <v>127</v>
      </c>
      <c r="D415" s="252" t="s">
        <v>248</v>
      </c>
      <c r="E415" s="403" t="s">
        <v>438</v>
      </c>
      <c r="F415" s="403" t="s">
        <v>438</v>
      </c>
      <c r="G415" s="403" t="s">
        <v>438</v>
      </c>
      <c r="H415" s="403" t="s">
        <v>438</v>
      </c>
      <c r="I415" s="403" t="s">
        <v>438</v>
      </c>
      <c r="J415" s="369"/>
    </row>
    <row r="416" spans="1:11" s="415" customFormat="1" ht="14.4" x14ac:dyDescent="0.3">
      <c r="A416" s="252" t="s">
        <v>7</v>
      </c>
      <c r="B416" s="66" t="s">
        <v>8</v>
      </c>
      <c r="C416" s="252" t="s">
        <v>127</v>
      </c>
      <c r="D416" s="252" t="s">
        <v>29</v>
      </c>
      <c r="E416" s="256"/>
      <c r="F416" s="256"/>
      <c r="G416" s="256">
        <v>0</v>
      </c>
      <c r="H416" s="205">
        <f>IFERROR(AVERAGEA(E416:G416),0)</f>
        <v>0</v>
      </c>
      <c r="I416" s="371">
        <v>0</v>
      </c>
      <c r="J416" s="353"/>
    </row>
    <row r="417" spans="1:10" s="415" customFormat="1" ht="14.4" x14ac:dyDescent="0.3">
      <c r="A417" s="252" t="s">
        <v>9</v>
      </c>
      <c r="B417" s="66" t="s">
        <v>600</v>
      </c>
      <c r="C417" s="252" t="s">
        <v>127</v>
      </c>
      <c r="D417" s="252" t="s">
        <v>27</v>
      </c>
      <c r="E417" s="256"/>
      <c r="F417" s="256"/>
      <c r="G417" s="256">
        <v>0</v>
      </c>
      <c r="H417" s="205">
        <f>IFERROR(AVERAGEA(E417:G417),0)</f>
        <v>0</v>
      </c>
      <c r="I417" s="371">
        <v>0</v>
      </c>
      <c r="J417" s="353"/>
    </row>
    <row r="418" spans="1:10" s="415" customFormat="1" ht="14.4" x14ac:dyDescent="0.3">
      <c r="A418" s="252" t="s">
        <v>11</v>
      </c>
      <c r="B418" s="66" t="s">
        <v>359</v>
      </c>
      <c r="C418" s="252" t="s">
        <v>127</v>
      </c>
      <c r="D418" s="252" t="s">
        <v>13</v>
      </c>
      <c r="E418" s="255"/>
      <c r="F418" s="255"/>
      <c r="G418" s="255"/>
      <c r="H418" s="205">
        <f>IFERROR(AVERAGEIF(E418:G418,"&gt;0",E418:G418),0)</f>
        <v>0</v>
      </c>
      <c r="I418" s="255"/>
      <c r="J418" s="353"/>
    </row>
    <row r="419" spans="1:10" s="415" customFormat="1" ht="14.4" x14ac:dyDescent="0.3">
      <c r="A419" s="252" t="s">
        <v>30</v>
      </c>
      <c r="B419" s="66" t="s">
        <v>34</v>
      </c>
      <c r="C419" s="252" t="s">
        <v>127</v>
      </c>
      <c r="D419" s="252" t="s">
        <v>164</v>
      </c>
      <c r="E419" s="255"/>
      <c r="F419" s="255"/>
      <c r="G419" s="255"/>
      <c r="H419" s="205">
        <f>IFERROR(AVERAGEIF(E419:G419,"&gt;0",E419:G419),0)</f>
        <v>0</v>
      </c>
      <c r="I419" s="255"/>
      <c r="J419" s="353"/>
    </row>
    <row r="420" spans="1:10" s="415" customFormat="1" ht="14.4" x14ac:dyDescent="0.3">
      <c r="A420" s="252" t="s">
        <v>32</v>
      </c>
      <c r="B420" s="66" t="s">
        <v>162</v>
      </c>
      <c r="C420" s="252" t="s">
        <v>127</v>
      </c>
      <c r="D420" s="252" t="s">
        <v>163</v>
      </c>
      <c r="E420" s="256"/>
      <c r="F420" s="256"/>
      <c r="G420" s="256"/>
      <c r="H420" s="205">
        <f>IFERROR(AVERAGEA(E420:G420),0)</f>
        <v>0</v>
      </c>
      <c r="I420" s="16"/>
      <c r="J420" s="353"/>
    </row>
    <row r="421" spans="1:10" s="415" customFormat="1" ht="14.4" x14ac:dyDescent="0.3">
      <c r="A421" s="252" t="s">
        <v>35</v>
      </c>
      <c r="B421" s="66" t="s">
        <v>399</v>
      </c>
      <c r="C421" s="252" t="s">
        <v>127</v>
      </c>
      <c r="D421" s="252" t="s">
        <v>133</v>
      </c>
      <c r="E421" s="255"/>
      <c r="F421" s="255"/>
      <c r="G421" s="255"/>
      <c r="H421" s="205">
        <f>IFERROR(AVERAGEIF(E421:G421,"&gt;0",E421:G421),0)</f>
        <v>0</v>
      </c>
      <c r="I421" s="255"/>
      <c r="J421" s="353"/>
    </row>
    <row r="422" spans="1:10" s="415" customFormat="1" ht="14.4" x14ac:dyDescent="0.3">
      <c r="A422" s="252" t="s">
        <v>38</v>
      </c>
      <c r="B422" s="66" t="s">
        <v>400</v>
      </c>
      <c r="C422" s="252" t="s">
        <v>127</v>
      </c>
      <c r="D422" s="176" t="s">
        <v>266</v>
      </c>
      <c r="E422" s="255"/>
      <c r="F422" s="255"/>
      <c r="G422" s="255"/>
      <c r="H422" s="205">
        <f>IFERROR(AVERAGEIF(E422:G422,"&gt;0",E422:G422),0)</f>
        <v>0</v>
      </c>
      <c r="I422" s="255"/>
      <c r="J422" s="353"/>
    </row>
    <row r="423" spans="1:10" s="415" customFormat="1" ht="14.4" x14ac:dyDescent="0.3">
      <c r="A423" s="24" t="s">
        <v>39</v>
      </c>
      <c r="B423" s="306" t="s">
        <v>401</v>
      </c>
      <c r="C423" s="252" t="s">
        <v>127</v>
      </c>
      <c r="D423" s="176" t="s">
        <v>268</v>
      </c>
      <c r="E423" s="256"/>
      <c r="F423" s="256"/>
      <c r="G423" s="256">
        <v>0</v>
      </c>
      <c r="H423" s="205">
        <f>IFERROR(AVERAGEA(E423:G423),0)</f>
        <v>0</v>
      </c>
      <c r="I423" s="371">
        <v>0</v>
      </c>
      <c r="J423" s="353"/>
    </row>
    <row r="424" spans="1:10" s="415" customFormat="1" ht="14.4" x14ac:dyDescent="0.3">
      <c r="A424" s="176" t="s">
        <v>169</v>
      </c>
      <c r="B424" s="306" t="s">
        <v>1245</v>
      </c>
      <c r="C424" s="252" t="s">
        <v>127</v>
      </c>
      <c r="D424" s="176" t="s">
        <v>191</v>
      </c>
      <c r="E424" s="256"/>
      <c r="F424" s="256"/>
      <c r="G424" s="256">
        <v>0</v>
      </c>
      <c r="H424" s="205">
        <f>IFERROR(AVERAGEA(E424:G424),0)</f>
        <v>0</v>
      </c>
      <c r="I424" s="371">
        <v>0</v>
      </c>
      <c r="J424" s="353"/>
    </row>
    <row r="425" spans="1:10" s="415" customFormat="1" x14ac:dyDescent="0.3">
      <c r="A425" s="176" t="s">
        <v>171</v>
      </c>
      <c r="B425" s="291" t="s">
        <v>263</v>
      </c>
      <c r="C425" s="80"/>
      <c r="D425" s="176"/>
      <c r="E425" s="14"/>
      <c r="F425" s="14"/>
      <c r="G425" s="14"/>
      <c r="H425" s="252"/>
      <c r="I425" s="16"/>
      <c r="J425" s="353"/>
    </row>
    <row r="426" spans="1:10" s="415" customFormat="1" ht="14.4" x14ac:dyDescent="0.3">
      <c r="A426" s="176" t="s">
        <v>271</v>
      </c>
      <c r="B426" s="306" t="s">
        <v>265</v>
      </c>
      <c r="C426" s="252" t="s">
        <v>127</v>
      </c>
      <c r="D426" s="176" t="s">
        <v>266</v>
      </c>
      <c r="E426" s="255"/>
      <c r="F426" s="255"/>
      <c r="G426" s="255"/>
      <c r="H426" s="205">
        <f>IFERROR(AVERAGEIF(E426:G426,"&gt;0",E426:G426),0)</f>
        <v>0</v>
      </c>
      <c r="I426" s="255"/>
      <c r="J426" s="353"/>
    </row>
    <row r="427" spans="1:10" s="415" customFormat="1" ht="14.4" x14ac:dyDescent="0.3">
      <c r="A427" s="176" t="s">
        <v>273</v>
      </c>
      <c r="B427" s="306" t="s">
        <v>267</v>
      </c>
      <c r="C427" s="252" t="s">
        <v>127</v>
      </c>
      <c r="D427" s="176" t="s">
        <v>268</v>
      </c>
      <c r="E427" s="256"/>
      <c r="F427" s="256"/>
      <c r="G427" s="256">
        <v>0</v>
      </c>
      <c r="H427" s="205">
        <f>IFERROR(AVERAGEA(E427:G427),0)</f>
        <v>0</v>
      </c>
      <c r="I427" s="371">
        <v>0</v>
      </c>
      <c r="J427" s="353"/>
    </row>
    <row r="428" spans="1:10" s="415" customFormat="1" ht="14.4" x14ac:dyDescent="0.3">
      <c r="A428" s="24" t="s">
        <v>274</v>
      </c>
      <c r="B428" s="306" t="s">
        <v>269</v>
      </c>
      <c r="C428" s="252" t="s">
        <v>127</v>
      </c>
      <c r="D428" s="176" t="s">
        <v>270</v>
      </c>
      <c r="E428" s="255"/>
      <c r="F428" s="255"/>
      <c r="G428" s="255"/>
      <c r="H428" s="205">
        <f>IFERROR(AVERAGEIF(E428:G428,"&gt;0",E428:G428),0)</f>
        <v>0</v>
      </c>
      <c r="I428" s="255"/>
      <c r="J428" s="353"/>
    </row>
    <row r="429" spans="1:10" s="415" customFormat="1" ht="14.4" x14ac:dyDescent="0.3">
      <c r="A429" s="252" t="s">
        <v>275</v>
      </c>
      <c r="B429" s="66" t="s">
        <v>676</v>
      </c>
      <c r="C429" s="252" t="s">
        <v>127</v>
      </c>
      <c r="D429" s="176" t="s">
        <v>191</v>
      </c>
      <c r="E429" s="256"/>
      <c r="F429" s="256"/>
      <c r="G429" s="256">
        <v>0</v>
      </c>
      <c r="H429" s="205">
        <f>IFERROR(AVERAGEA(E429:G429),0)</f>
        <v>0</v>
      </c>
      <c r="I429" s="371">
        <v>0</v>
      </c>
      <c r="J429" s="353"/>
    </row>
    <row r="430" spans="1:10" s="415" customFormat="1" x14ac:dyDescent="0.3">
      <c r="A430" s="252" t="s">
        <v>396</v>
      </c>
      <c r="B430" s="291" t="s">
        <v>272</v>
      </c>
      <c r="C430" s="80"/>
      <c r="D430" s="176"/>
      <c r="E430" s="14"/>
      <c r="F430" s="14"/>
      <c r="G430" s="14"/>
      <c r="H430" s="252"/>
      <c r="I430" s="16"/>
      <c r="J430" s="353"/>
    </row>
    <row r="431" spans="1:10" s="415" customFormat="1" ht="14.4" x14ac:dyDescent="0.3">
      <c r="A431" s="252" t="s">
        <v>397</v>
      </c>
      <c r="B431" s="306" t="s">
        <v>265</v>
      </c>
      <c r="C431" s="252" t="s">
        <v>127</v>
      </c>
      <c r="D431" s="252" t="s">
        <v>266</v>
      </c>
      <c r="E431" s="255"/>
      <c r="F431" s="255"/>
      <c r="G431" s="255"/>
      <c r="H431" s="205">
        <f>IFERROR(AVERAGEIF(E431:G431,"&gt;0",E431:G431),0)</f>
        <v>0</v>
      </c>
      <c r="I431" s="255"/>
      <c r="J431" s="353"/>
    </row>
    <row r="432" spans="1:10" s="415" customFormat="1" ht="14.4" x14ac:dyDescent="0.3">
      <c r="A432" s="252" t="s">
        <v>398</v>
      </c>
      <c r="B432" s="306" t="s">
        <v>267</v>
      </c>
      <c r="C432" s="252" t="s">
        <v>127</v>
      </c>
      <c r="D432" s="252" t="s">
        <v>268</v>
      </c>
      <c r="E432" s="256"/>
      <c r="F432" s="256"/>
      <c r="G432" s="256">
        <v>0</v>
      </c>
      <c r="H432" s="205">
        <f>IFERROR(AVERAGEA(E432:G432),0)</f>
        <v>0</v>
      </c>
      <c r="I432" s="371">
        <v>0</v>
      </c>
      <c r="J432" s="353"/>
    </row>
    <row r="433" spans="1:10" s="415" customFormat="1" ht="14.4" x14ac:dyDescent="0.3">
      <c r="A433" s="252" t="s">
        <v>551</v>
      </c>
      <c r="B433" s="306" t="s">
        <v>269</v>
      </c>
      <c r="C433" s="252" t="s">
        <v>127</v>
      </c>
      <c r="D433" s="252" t="s">
        <v>270</v>
      </c>
      <c r="E433" s="255"/>
      <c r="F433" s="255"/>
      <c r="G433" s="255"/>
      <c r="H433" s="205">
        <f>IFERROR(AVERAGEIF(E433:G433,"&gt;0",E433:G433),0)</f>
        <v>0</v>
      </c>
      <c r="I433" s="255"/>
      <c r="J433" s="353"/>
    </row>
    <row r="434" spans="1:10" s="415" customFormat="1" ht="14.4" x14ac:dyDescent="0.3">
      <c r="A434" s="252" t="s">
        <v>552</v>
      </c>
      <c r="B434" s="306" t="s">
        <v>1246</v>
      </c>
      <c r="C434" s="176" t="s">
        <v>127</v>
      </c>
      <c r="D434" s="176" t="s">
        <v>191</v>
      </c>
      <c r="E434" s="256"/>
      <c r="F434" s="256"/>
      <c r="G434" s="256">
        <v>0</v>
      </c>
      <c r="H434" s="205">
        <f>IFERROR(AVERAGEA(E434:G434),0)</f>
        <v>0</v>
      </c>
      <c r="I434" s="371">
        <v>0</v>
      </c>
      <c r="J434" s="353"/>
    </row>
    <row r="435" spans="1:10" x14ac:dyDescent="0.25">
      <c r="A435" s="72" t="s">
        <v>553</v>
      </c>
      <c r="B435" s="62" t="s">
        <v>550</v>
      </c>
      <c r="C435" s="72" t="s">
        <v>127</v>
      </c>
      <c r="D435" s="72" t="s">
        <v>137</v>
      </c>
      <c r="E435" s="72">
        <f>(E428*E429+E433*E434)/1000</f>
        <v>0</v>
      </c>
      <c r="F435" s="72">
        <f>(F428*F429+F433*F434)/1000</f>
        <v>0</v>
      </c>
      <c r="G435" s="72">
        <f>(G428*G429+G433*G434)/1000</f>
        <v>0</v>
      </c>
      <c r="H435" s="72">
        <f>(H428*H429+H433*H434)/1000</f>
        <v>0</v>
      </c>
      <c r="I435" s="72">
        <f>(I428*I429+I433*I434)/1000</f>
        <v>0</v>
      </c>
      <c r="J435" s="408"/>
    </row>
    <row r="436" spans="1:10" x14ac:dyDescent="0.25">
      <c r="A436" s="72" t="s">
        <v>602</v>
      </c>
      <c r="B436" s="62" t="s">
        <v>548</v>
      </c>
      <c r="C436" s="72" t="s">
        <v>127</v>
      </c>
      <c r="D436" s="72" t="s">
        <v>137</v>
      </c>
      <c r="E436" s="72">
        <f>((E421*E424)/1000)-E435</f>
        <v>0</v>
      </c>
      <c r="F436" s="72">
        <f>((F421*F424)/1000)-F435</f>
        <v>0</v>
      </c>
      <c r="G436" s="72">
        <f>((G421*G424)/1000)-G435</f>
        <v>0</v>
      </c>
      <c r="H436" s="72">
        <f>((H421*H424)/1000)-H435</f>
        <v>0</v>
      </c>
      <c r="I436" s="72">
        <f>((I421*I424)/1000)-I435</f>
        <v>0</v>
      </c>
      <c r="J436" s="408"/>
    </row>
    <row r="437" spans="1:10" x14ac:dyDescent="0.25">
      <c r="A437" s="72" t="s">
        <v>603</v>
      </c>
      <c r="B437" s="62" t="s">
        <v>549</v>
      </c>
      <c r="C437" s="72" t="s">
        <v>127</v>
      </c>
      <c r="D437" s="72" t="s">
        <v>748</v>
      </c>
      <c r="E437" s="72">
        <f>IFERROR((E435*1000/(E421*E424)),0)</f>
        <v>0</v>
      </c>
      <c r="F437" s="72">
        <f>IFERROR((F435*1000/(F421*F424)),0)</f>
        <v>0</v>
      </c>
      <c r="G437" s="72">
        <f>IFERROR((G435*1000/(G421*G424)),0)</f>
        <v>0</v>
      </c>
      <c r="H437" s="72">
        <f>IFERROR((H435*1000/(H421*H424)),0)</f>
        <v>0</v>
      </c>
      <c r="I437" s="72">
        <f>IFERROR((I435*1000/(I421*I424)),0)</f>
        <v>0</v>
      </c>
      <c r="J437" s="408"/>
    </row>
    <row r="438" spans="1:10" x14ac:dyDescent="0.25">
      <c r="A438" s="72" t="s">
        <v>601</v>
      </c>
      <c r="B438" s="62" t="s">
        <v>661</v>
      </c>
      <c r="C438" s="72" t="s">
        <v>127</v>
      </c>
      <c r="D438" s="72" t="s">
        <v>748</v>
      </c>
      <c r="E438" s="72">
        <f>IFERROR((E435+E410)/((E411+E436)+(E435+E410)),0)</f>
        <v>0</v>
      </c>
      <c r="F438" s="72">
        <f>IFERROR((F435+F410)/((F411+F436)+(F435+F410)),0)</f>
        <v>0</v>
      </c>
      <c r="G438" s="72">
        <f>IFERROR((G435+G410)/((G411+G436)+(G435+G410)),0)</f>
        <v>0</v>
      </c>
      <c r="H438" s="72">
        <f>IFERROR((H435+H410)/((H411+H436)+(H435+H410)),0)</f>
        <v>0</v>
      </c>
      <c r="I438" s="72">
        <f>IFERROR((I435+I410)/((I411+I436)+(I435+I410)),0)</f>
        <v>0</v>
      </c>
      <c r="J438" s="408"/>
    </row>
    <row r="439" spans="1:10" x14ac:dyDescent="0.25">
      <c r="A439" s="894"/>
      <c r="B439" s="65"/>
      <c r="C439" s="407"/>
      <c r="D439" s="14"/>
      <c r="E439" s="14"/>
      <c r="F439" s="14"/>
      <c r="G439" s="14"/>
      <c r="H439" s="14"/>
      <c r="I439" s="409"/>
      <c r="J439" s="13"/>
    </row>
    <row r="440" spans="1:10" ht="46.5" customHeight="1" x14ac:dyDescent="0.25">
      <c r="A440" s="72" t="s">
        <v>158</v>
      </c>
      <c r="B440" s="62" t="s">
        <v>180</v>
      </c>
      <c r="C440" s="236" t="s">
        <v>916</v>
      </c>
      <c r="D440" s="72" t="s">
        <v>27</v>
      </c>
      <c r="E440" s="72">
        <f>E341+E351+E365+E386+E392+E417</f>
        <v>0</v>
      </c>
      <c r="F440" s="72">
        <f>F341+F351+F365+F386+F392+F417</f>
        <v>0</v>
      </c>
      <c r="G440" s="72">
        <f>G341+G351+G365+G386+G392+G417</f>
        <v>0</v>
      </c>
      <c r="H440" s="72">
        <f>H341+H351+H365+H386+H392+H417</f>
        <v>0</v>
      </c>
      <c r="I440" s="72">
        <f>I341+I351+I365+I386+I392+I417</f>
        <v>0</v>
      </c>
      <c r="J440" s="408"/>
    </row>
    <row r="441" spans="1:10" ht="14.4" x14ac:dyDescent="0.25">
      <c r="A441" s="897" t="s">
        <v>179</v>
      </c>
      <c r="B441" s="898" t="s">
        <v>182</v>
      </c>
      <c r="C441" s="410"/>
      <c r="D441" s="410" t="s">
        <v>27</v>
      </c>
      <c r="E441" s="256"/>
      <c r="F441" s="256"/>
      <c r="G441" s="537"/>
      <c r="H441" s="205">
        <f>IFERROR(AVERAGEA(E441:G441),0)</f>
        <v>0</v>
      </c>
      <c r="I441" s="793"/>
      <c r="J441" s="793"/>
    </row>
    <row r="442" spans="1:10" ht="14.4" x14ac:dyDescent="0.25">
      <c r="A442" s="897" t="s">
        <v>181</v>
      </c>
      <c r="B442" s="898" t="s">
        <v>184</v>
      </c>
      <c r="C442" s="410"/>
      <c r="D442" s="410" t="s">
        <v>27</v>
      </c>
      <c r="E442" s="256"/>
      <c r="F442" s="256"/>
      <c r="G442" s="537"/>
      <c r="H442" s="205">
        <f>IFERROR(AVERAGEA(E442:G442),0)</f>
        <v>0</v>
      </c>
      <c r="I442" s="793">
        <v>0</v>
      </c>
      <c r="J442" s="793"/>
    </row>
    <row r="443" spans="1:10" ht="27.6" x14ac:dyDescent="0.25">
      <c r="A443" s="72" t="s">
        <v>183</v>
      </c>
      <c r="B443" s="62" t="s">
        <v>186</v>
      </c>
      <c r="C443" s="166" t="s">
        <v>697</v>
      </c>
      <c r="D443" s="72" t="s">
        <v>27</v>
      </c>
      <c r="E443" s="72">
        <f>E441+IF(E442&gt;(E69+E70+E71), E442-(E69+E70+E71), 0)</f>
        <v>0</v>
      </c>
      <c r="F443" s="72">
        <f>F441+IF(F442&gt;(F69+F70+F71), F442-(F69+F70+F71), 0)</f>
        <v>0</v>
      </c>
      <c r="G443" s="180">
        <f>G441+IF(G442&gt;(G69+G70+G71), G442-(G69+G70+G71), 0)</f>
        <v>0</v>
      </c>
      <c r="H443" s="180">
        <f>H441+IF(H442&gt;(H69+H70+H71), H442-(H69+H70+H71), 0)</f>
        <v>0</v>
      </c>
      <c r="I443" s="492">
        <f>I441+IF(I442&gt;(I69+I70+I71), I442-(I69+I70+I71), 0)</f>
        <v>0</v>
      </c>
      <c r="J443" s="408"/>
    </row>
    <row r="444" spans="1:10" x14ac:dyDescent="0.25">
      <c r="A444" s="72" t="s">
        <v>185</v>
      </c>
      <c r="B444" s="62" t="s">
        <v>188</v>
      </c>
      <c r="C444" s="62" t="s">
        <v>189</v>
      </c>
      <c r="D444" s="72" t="s">
        <v>137</v>
      </c>
      <c r="E444" s="72">
        <f>E443*2717/10</f>
        <v>0</v>
      </c>
      <c r="F444" s="72">
        <f>F443*2717/10</f>
        <v>0</v>
      </c>
      <c r="G444" s="180">
        <f>G443*2717/10</f>
        <v>0</v>
      </c>
      <c r="H444" s="180">
        <f>H443*2717/10</f>
        <v>0</v>
      </c>
      <c r="I444" s="492">
        <f>I443*2717/10</f>
        <v>0</v>
      </c>
      <c r="J444" s="408"/>
    </row>
    <row r="445" spans="1:10" x14ac:dyDescent="0.25">
      <c r="A445" s="792" t="s">
        <v>187</v>
      </c>
      <c r="B445" s="941" t="s">
        <v>41</v>
      </c>
      <c r="C445" s="941" t="s">
        <v>1038</v>
      </c>
      <c r="D445" s="792" t="s">
        <v>27</v>
      </c>
      <c r="E445" s="792">
        <f>IF(E442&gt;(E69+E70+E71),((E440-E441)-(E442-(E69+E70+E71))),(E85+E440-E441))</f>
        <v>0</v>
      </c>
      <c r="F445" s="792">
        <f>IF(F442&gt;(F69+F70+F71),((F440-F441)-(F442-(F69+F70+F71))),(F85+F440-F441))</f>
        <v>0</v>
      </c>
      <c r="G445" s="946">
        <f>IF(G442&gt;(G69+G70+G71),((G440-G441)-(G442-(G69+G70+G71))),(G85+G440-G441))</f>
        <v>0</v>
      </c>
      <c r="H445" s="946">
        <f>IF(H442&gt;(H69+H70+H71),((H440-H441)-(H442-(H69+H70+H71))),(H85+H440-H441))</f>
        <v>0</v>
      </c>
      <c r="I445" s="492">
        <f>IF(I442&gt;(I69+I70+I71),((I440-I441)-(I442-(I69+I70+I71))),(I85+I440-I441))</f>
        <v>0</v>
      </c>
      <c r="J445" s="408"/>
    </row>
    <row r="446" spans="1:10" x14ac:dyDescent="0.25">
      <c r="A446" s="252"/>
      <c r="B446" s="269"/>
      <c r="C446" s="350"/>
      <c r="D446" s="14"/>
      <c r="E446" s="14"/>
      <c r="F446" s="14"/>
      <c r="G446" s="14"/>
      <c r="H446" s="14"/>
      <c r="I446" s="16"/>
      <c r="J446" s="345"/>
    </row>
    <row r="447" spans="1:10" x14ac:dyDescent="0.25">
      <c r="A447" s="675" t="s">
        <v>48</v>
      </c>
      <c r="B447" s="83" t="s">
        <v>42</v>
      </c>
      <c r="C447" s="83"/>
      <c r="D447" s="517"/>
      <c r="E447" s="517"/>
      <c r="F447" s="517"/>
      <c r="G447" s="517"/>
      <c r="H447" s="517"/>
      <c r="I447" s="676"/>
      <c r="J447" s="677"/>
    </row>
    <row r="448" spans="1:10" x14ac:dyDescent="0.25">
      <c r="A448" s="495" t="s">
        <v>50</v>
      </c>
      <c r="B448" s="494" t="s">
        <v>43</v>
      </c>
      <c r="C448" s="285"/>
      <c r="D448" s="287"/>
      <c r="E448" s="287"/>
      <c r="F448" s="287"/>
      <c r="G448" s="287"/>
      <c r="H448" s="287"/>
      <c r="I448" s="288"/>
      <c r="J448" s="404"/>
    </row>
    <row r="449" spans="1:10" ht="14.4" x14ac:dyDescent="0.25">
      <c r="A449" s="17" t="s">
        <v>5</v>
      </c>
      <c r="B449" s="23" t="s">
        <v>612</v>
      </c>
      <c r="C449" s="24" t="s">
        <v>613</v>
      </c>
      <c r="D449" s="24" t="s">
        <v>1235</v>
      </c>
      <c r="E449" s="255"/>
      <c r="F449" s="255"/>
      <c r="G449" s="255"/>
      <c r="H449" s="205">
        <f>IFERROR(AVERAGEIF(E449:G449,"&gt;0",E449:G449),0)</f>
        <v>0</v>
      </c>
      <c r="I449" s="255"/>
      <c r="J449" s="13"/>
    </row>
    <row r="450" spans="1:10" ht="14.4" x14ac:dyDescent="0.3">
      <c r="A450" s="17" t="s">
        <v>7</v>
      </c>
      <c r="B450" s="23" t="s">
        <v>615</v>
      </c>
      <c r="C450" s="24" t="s">
        <v>127</v>
      </c>
      <c r="D450" s="176" t="s">
        <v>190</v>
      </c>
      <c r="E450" s="255"/>
      <c r="F450" s="255"/>
      <c r="G450" s="255"/>
      <c r="H450" s="205">
        <f>IFERROR(AVERAGEIF(E450:G450,"&gt;0",E450:G450),0)</f>
        <v>0</v>
      </c>
      <c r="I450" s="995"/>
      <c r="J450" s="375"/>
    </row>
    <row r="451" spans="1:10" ht="14.4" x14ac:dyDescent="0.25">
      <c r="A451" s="17" t="s">
        <v>9</v>
      </c>
      <c r="B451" s="23" t="s">
        <v>617</v>
      </c>
      <c r="C451" s="24" t="s">
        <v>127</v>
      </c>
      <c r="D451" s="176" t="s">
        <v>191</v>
      </c>
      <c r="E451" s="256"/>
      <c r="F451" s="256"/>
      <c r="G451" s="366"/>
      <c r="H451" s="205">
        <f>IFERROR(AVERAGEA(E451:G451),0)</f>
        <v>0</v>
      </c>
      <c r="I451" s="366"/>
      <c r="J451" s="13"/>
    </row>
    <row r="452" spans="1:10" ht="14.4" x14ac:dyDescent="0.25">
      <c r="A452" s="17" t="s">
        <v>11</v>
      </c>
      <c r="B452" s="23" t="s">
        <v>619</v>
      </c>
      <c r="C452" s="24" t="s">
        <v>127</v>
      </c>
      <c r="D452" s="176" t="s">
        <v>13</v>
      </c>
      <c r="E452" s="255"/>
      <c r="F452" s="255"/>
      <c r="G452" s="255"/>
      <c r="H452" s="205">
        <f>IFERROR(AVERAGEIF(E452:G452,"&gt;0",E452:G452),0)</f>
        <v>0</v>
      </c>
      <c r="I452" s="255"/>
      <c r="J452" s="13"/>
    </row>
    <row r="453" spans="1:10" ht="14.4" x14ac:dyDescent="0.3">
      <c r="A453" s="17" t="s">
        <v>30</v>
      </c>
      <c r="B453" s="23" t="s">
        <v>621</v>
      </c>
      <c r="C453" s="24" t="s">
        <v>127</v>
      </c>
      <c r="D453" s="176" t="s">
        <v>191</v>
      </c>
      <c r="E453" s="256"/>
      <c r="F453" s="256"/>
      <c r="G453" s="441"/>
      <c r="H453" s="205">
        <f>IFERROR(AVERAGEA(E453:G453),0)</f>
        <v>0</v>
      </c>
      <c r="I453" s="995"/>
      <c r="J453" s="14"/>
    </row>
    <row r="454" spans="1:10" ht="14.4" x14ac:dyDescent="0.25">
      <c r="A454" s="17" t="s">
        <v>32</v>
      </c>
      <c r="B454" s="23" t="s">
        <v>623</v>
      </c>
      <c r="C454" s="24" t="s">
        <v>127</v>
      </c>
      <c r="D454" s="176" t="s">
        <v>191</v>
      </c>
      <c r="E454" s="256"/>
      <c r="F454" s="256"/>
      <c r="G454" s="256"/>
      <c r="H454" s="205">
        <f>IFERROR(AVERAGEA(E454:G454),0)</f>
        <v>0</v>
      </c>
      <c r="I454" s="366">
        <v>0</v>
      </c>
      <c r="J454" s="13"/>
    </row>
    <row r="455" spans="1:10" ht="14.4" x14ac:dyDescent="0.25">
      <c r="A455" s="17" t="s">
        <v>35</v>
      </c>
      <c r="B455" s="23" t="s">
        <v>625</v>
      </c>
      <c r="C455" s="24" t="s">
        <v>127</v>
      </c>
      <c r="D455" s="176" t="s">
        <v>191</v>
      </c>
      <c r="E455" s="256"/>
      <c r="F455" s="256"/>
      <c r="G455" s="256">
        <v>0</v>
      </c>
      <c r="H455" s="205">
        <f>IFERROR(AVERAGEA(E455:G455),0)</f>
        <v>0</v>
      </c>
      <c r="I455" s="366">
        <v>0</v>
      </c>
      <c r="J455" s="354"/>
    </row>
    <row r="456" spans="1:10" x14ac:dyDescent="0.25">
      <c r="A456" s="72" t="s">
        <v>38</v>
      </c>
      <c r="B456" s="62" t="s">
        <v>47</v>
      </c>
      <c r="C456" s="236" t="s">
        <v>939</v>
      </c>
      <c r="D456" s="72" t="s">
        <v>191</v>
      </c>
      <c r="E456" s="72">
        <f>E453+E454+E455</f>
        <v>0</v>
      </c>
      <c r="F456" s="72">
        <f>F453+F454+F455</f>
        <v>0</v>
      </c>
      <c r="G456" s="180">
        <f>G453+G454+G455</f>
        <v>0</v>
      </c>
      <c r="H456" s="180">
        <f>H453+H454+H455</f>
        <v>0</v>
      </c>
      <c r="I456" s="180">
        <f>I453+I454+I455</f>
        <v>0</v>
      </c>
      <c r="J456" s="408"/>
    </row>
    <row r="457" spans="1:10" x14ac:dyDescent="0.25">
      <c r="A457" s="72" t="s">
        <v>39</v>
      </c>
      <c r="B457" s="62" t="s">
        <v>628</v>
      </c>
      <c r="C457" s="236" t="s">
        <v>629</v>
      </c>
      <c r="D457" s="72" t="s">
        <v>137</v>
      </c>
      <c r="E457" s="72">
        <f>E453*E450/1000</f>
        <v>0</v>
      </c>
      <c r="F457" s="72">
        <f>F453*F450/1000</f>
        <v>0</v>
      </c>
      <c r="G457" s="180">
        <f>G453*G450/1000</f>
        <v>0</v>
      </c>
      <c r="H457" s="180">
        <f>H453*H450/1000</f>
        <v>0</v>
      </c>
      <c r="I457" s="180">
        <f>I453*I450/1000</f>
        <v>0</v>
      </c>
      <c r="J457" s="408"/>
    </row>
    <row r="458" spans="1:10" x14ac:dyDescent="0.25">
      <c r="A458" s="72" t="s">
        <v>169</v>
      </c>
      <c r="B458" s="62" t="s">
        <v>630</v>
      </c>
      <c r="C458" s="236" t="s">
        <v>631</v>
      </c>
      <c r="D458" s="72" t="s">
        <v>137</v>
      </c>
      <c r="E458" s="72">
        <f>E450*E454/1000</f>
        <v>0</v>
      </c>
      <c r="F458" s="72">
        <f>F450*F454/1000</f>
        <v>0</v>
      </c>
      <c r="G458" s="180">
        <f>G450*G454/1000</f>
        <v>0</v>
      </c>
      <c r="H458" s="180">
        <f>H450*H454/1000</f>
        <v>0</v>
      </c>
      <c r="I458" s="180">
        <f>I450*I454/1000</f>
        <v>0</v>
      </c>
      <c r="J458" s="408"/>
    </row>
    <row r="459" spans="1:10" x14ac:dyDescent="0.25">
      <c r="A459" s="72" t="s">
        <v>171</v>
      </c>
      <c r="B459" s="62" t="s">
        <v>194</v>
      </c>
      <c r="C459" s="236" t="s">
        <v>632</v>
      </c>
      <c r="D459" s="72" t="s">
        <v>137</v>
      </c>
      <c r="E459" s="72">
        <f>E455*E450/1000</f>
        <v>0</v>
      </c>
      <c r="F459" s="72">
        <f>F455*F450/1000</f>
        <v>0</v>
      </c>
      <c r="G459" s="180">
        <f>G455*G450/1000</f>
        <v>0</v>
      </c>
      <c r="H459" s="180">
        <f>H455*H450/1000</f>
        <v>0</v>
      </c>
      <c r="I459" s="180">
        <f>I455*I450/1000</f>
        <v>0</v>
      </c>
      <c r="J459" s="408"/>
    </row>
    <row r="460" spans="1:10" x14ac:dyDescent="0.25">
      <c r="A460" s="899"/>
      <c r="B460" s="777"/>
      <c r="C460" s="422"/>
      <c r="D460" s="375"/>
      <c r="E460" s="375"/>
      <c r="F460" s="375"/>
      <c r="G460" s="375"/>
      <c r="H460" s="375"/>
      <c r="I460" s="375"/>
      <c r="J460" s="13"/>
    </row>
    <row r="461" spans="1:10" x14ac:dyDescent="0.25">
      <c r="A461" s="496" t="s">
        <v>917</v>
      </c>
      <c r="B461" s="494" t="s">
        <v>633</v>
      </c>
      <c r="C461" s="288"/>
      <c r="D461" s="288"/>
      <c r="E461" s="288"/>
      <c r="F461" s="288"/>
      <c r="G461" s="288"/>
      <c r="H461" s="288"/>
      <c r="I461" s="288"/>
      <c r="J461" s="404"/>
    </row>
    <row r="462" spans="1:10" ht="14.4" x14ac:dyDescent="0.25">
      <c r="A462" s="17" t="s">
        <v>5</v>
      </c>
      <c r="B462" s="23" t="s">
        <v>612</v>
      </c>
      <c r="C462" s="24" t="s">
        <v>613</v>
      </c>
      <c r="D462" s="24" t="s">
        <v>1235</v>
      </c>
      <c r="E462" s="255"/>
      <c r="F462" s="255"/>
      <c r="G462" s="255"/>
      <c r="H462" s="205">
        <f>IFERROR(AVERAGEIF(E462:G462,"&gt;0",E462:G462),0)</f>
        <v>0</v>
      </c>
      <c r="I462" s="255"/>
      <c r="J462" s="13"/>
    </row>
    <row r="463" spans="1:10" ht="14.4" x14ac:dyDescent="0.3">
      <c r="A463" s="17" t="s">
        <v>7</v>
      </c>
      <c r="B463" s="23" t="s">
        <v>615</v>
      </c>
      <c r="C463" s="24" t="s">
        <v>127</v>
      </c>
      <c r="D463" s="176" t="s">
        <v>190</v>
      </c>
      <c r="E463" s="255"/>
      <c r="F463" s="255"/>
      <c r="G463" s="255"/>
      <c r="H463" s="205">
        <f>IFERROR(AVERAGEIF(E463:G463,"&gt;0",E463:G463),0)</f>
        <v>0</v>
      </c>
      <c r="I463" s="995"/>
      <c r="J463" s="13"/>
    </row>
    <row r="464" spans="1:10" ht="14.4" x14ac:dyDescent="0.25">
      <c r="A464" s="17" t="s">
        <v>9</v>
      </c>
      <c r="B464" s="23" t="s">
        <v>617</v>
      </c>
      <c r="C464" s="24" t="s">
        <v>127</v>
      </c>
      <c r="D464" s="176" t="s">
        <v>191</v>
      </c>
      <c r="E464" s="256"/>
      <c r="F464" s="256"/>
      <c r="G464" s="366">
        <v>0</v>
      </c>
      <c r="H464" s="205">
        <f>IFERROR(AVERAGEA(E464:G464),0)</f>
        <v>0</v>
      </c>
      <c r="I464" s="366">
        <v>0</v>
      </c>
      <c r="J464" s="13"/>
    </row>
    <row r="465" spans="1:10" ht="14.4" x14ac:dyDescent="0.25">
      <c r="A465" s="17" t="s">
        <v>11</v>
      </c>
      <c r="B465" s="23" t="s">
        <v>634</v>
      </c>
      <c r="C465" s="24" t="s">
        <v>127</v>
      </c>
      <c r="D465" s="176" t="s">
        <v>13</v>
      </c>
      <c r="E465" s="255"/>
      <c r="F465" s="255"/>
      <c r="G465" s="255"/>
      <c r="H465" s="205">
        <f>IFERROR(AVERAGEIF(E465:G465,"&gt;0",E465:G465),0)</f>
        <v>0</v>
      </c>
      <c r="I465" s="255"/>
      <c r="J465" s="354"/>
    </row>
    <row r="466" spans="1:10" ht="14.4" x14ac:dyDescent="0.3">
      <c r="A466" s="17" t="s">
        <v>30</v>
      </c>
      <c r="B466" s="23" t="s">
        <v>621</v>
      </c>
      <c r="C466" s="24" t="s">
        <v>127</v>
      </c>
      <c r="D466" s="176" t="s">
        <v>191</v>
      </c>
      <c r="E466" s="256"/>
      <c r="F466" s="256"/>
      <c r="G466" s="441">
        <v>0</v>
      </c>
      <c r="H466" s="205">
        <f>IFERROR(AVERAGEA(E466:G466),0)</f>
        <v>0</v>
      </c>
      <c r="I466" s="995">
        <v>0</v>
      </c>
      <c r="J466" s="354"/>
    </row>
    <row r="467" spans="1:10" ht="14.4" x14ac:dyDescent="0.25">
      <c r="A467" s="17" t="s">
        <v>32</v>
      </c>
      <c r="B467" s="23" t="s">
        <v>623</v>
      </c>
      <c r="C467" s="24" t="s">
        <v>127</v>
      </c>
      <c r="D467" s="176" t="s">
        <v>191</v>
      </c>
      <c r="E467" s="256"/>
      <c r="F467" s="256"/>
      <c r="G467" s="256">
        <v>0</v>
      </c>
      <c r="H467" s="205">
        <f>IFERROR(AVERAGEA(E467:G467),0)</f>
        <v>0</v>
      </c>
      <c r="I467" s="366">
        <v>0</v>
      </c>
      <c r="J467" s="354"/>
    </row>
    <row r="468" spans="1:10" ht="14.4" x14ac:dyDescent="0.25">
      <c r="A468" s="17" t="s">
        <v>35</v>
      </c>
      <c r="B468" s="23" t="s">
        <v>625</v>
      </c>
      <c r="C468" s="24" t="s">
        <v>127</v>
      </c>
      <c r="D468" s="176" t="s">
        <v>191</v>
      </c>
      <c r="E468" s="256"/>
      <c r="F468" s="256"/>
      <c r="G468" s="256">
        <v>0</v>
      </c>
      <c r="H468" s="205">
        <f>IFERROR(AVERAGEA(E468:G468),0)</f>
        <v>0</v>
      </c>
      <c r="I468" s="366">
        <v>0</v>
      </c>
      <c r="J468" s="13"/>
    </row>
    <row r="469" spans="1:10" x14ac:dyDescent="0.25">
      <c r="A469" s="72" t="s">
        <v>38</v>
      </c>
      <c r="B469" s="62" t="s">
        <v>47</v>
      </c>
      <c r="C469" s="236" t="s">
        <v>939</v>
      </c>
      <c r="D469" s="62" t="s">
        <v>191</v>
      </c>
      <c r="E469" s="72">
        <f>E466+E467+E468</f>
        <v>0</v>
      </c>
      <c r="F469" s="72">
        <f>F466+F467+F468</f>
        <v>0</v>
      </c>
      <c r="G469" s="72">
        <f>G466+G467+G468</f>
        <v>0</v>
      </c>
      <c r="H469" s="72">
        <f>H466+H467+H468</f>
        <v>0</v>
      </c>
      <c r="I469" s="72">
        <f>I466+I467+I468</f>
        <v>0</v>
      </c>
      <c r="J469" s="408"/>
    </row>
    <row r="470" spans="1:10" x14ac:dyDescent="0.25">
      <c r="A470" s="72" t="s">
        <v>39</v>
      </c>
      <c r="B470" s="62" t="s">
        <v>628</v>
      </c>
      <c r="C470" s="236" t="s">
        <v>629</v>
      </c>
      <c r="D470" s="62" t="s">
        <v>137</v>
      </c>
      <c r="E470" s="72">
        <f>E466*E463/1000</f>
        <v>0</v>
      </c>
      <c r="F470" s="72">
        <f>F466*F463/1000</f>
        <v>0</v>
      </c>
      <c r="G470" s="72">
        <f>G466*G463/1000</f>
        <v>0</v>
      </c>
      <c r="H470" s="72">
        <f>H466*H463/1000</f>
        <v>0</v>
      </c>
      <c r="I470" s="72">
        <f>I466*I463/1000</f>
        <v>0</v>
      </c>
      <c r="J470" s="408"/>
    </row>
    <row r="471" spans="1:10" x14ac:dyDescent="0.25">
      <c r="A471" s="72" t="s">
        <v>169</v>
      </c>
      <c r="B471" s="62" t="s">
        <v>630</v>
      </c>
      <c r="C471" s="236" t="s">
        <v>631</v>
      </c>
      <c r="D471" s="62" t="s">
        <v>137</v>
      </c>
      <c r="E471" s="72">
        <f>E463*E467/1000</f>
        <v>0</v>
      </c>
      <c r="F471" s="72">
        <f>F463*F467/1000</f>
        <v>0</v>
      </c>
      <c r="G471" s="72">
        <f>G463*G467/1000</f>
        <v>0</v>
      </c>
      <c r="H471" s="72">
        <f>H463*H467/1000</f>
        <v>0</v>
      </c>
      <c r="I471" s="72">
        <f>I463*I467/1000</f>
        <v>0</v>
      </c>
      <c r="J471" s="408"/>
    </row>
    <row r="472" spans="1:10" x14ac:dyDescent="0.25">
      <c r="A472" s="72" t="s">
        <v>171</v>
      </c>
      <c r="B472" s="62" t="s">
        <v>194</v>
      </c>
      <c r="C472" s="236" t="s">
        <v>632</v>
      </c>
      <c r="D472" s="62" t="s">
        <v>137</v>
      </c>
      <c r="E472" s="72">
        <f>E468*E463/1000</f>
        <v>0</v>
      </c>
      <c r="F472" s="72">
        <f>F468*F463/1000</f>
        <v>0</v>
      </c>
      <c r="G472" s="72">
        <f>G468*G463/1000</f>
        <v>0</v>
      </c>
      <c r="H472" s="72">
        <f>H468*H463/1000</f>
        <v>0</v>
      </c>
      <c r="I472" s="72">
        <f>I468*I463/1000</f>
        <v>0</v>
      </c>
      <c r="J472" s="408"/>
    </row>
    <row r="473" spans="1:10" x14ac:dyDescent="0.25">
      <c r="A473" s="899"/>
      <c r="B473" s="777"/>
      <c r="C473" s="422"/>
      <c r="D473" s="375"/>
      <c r="E473" s="375"/>
      <c r="F473" s="375"/>
      <c r="G473" s="375"/>
      <c r="H473" s="375"/>
      <c r="I473" s="375"/>
      <c r="J473" s="13"/>
    </row>
    <row r="474" spans="1:10" x14ac:dyDescent="0.25">
      <c r="A474" s="496" t="s">
        <v>918</v>
      </c>
      <c r="B474" s="494" t="s">
        <v>197</v>
      </c>
      <c r="C474" s="285"/>
      <c r="D474" s="285"/>
      <c r="E474" s="285"/>
      <c r="F474" s="285"/>
      <c r="G474" s="285"/>
      <c r="H474" s="285"/>
      <c r="I474" s="285"/>
      <c r="J474" s="402"/>
    </row>
    <row r="475" spans="1:10" ht="14.4" x14ac:dyDescent="0.25">
      <c r="A475" s="17" t="s">
        <v>5</v>
      </c>
      <c r="B475" s="23" t="s">
        <v>612</v>
      </c>
      <c r="C475" s="24" t="s">
        <v>613</v>
      </c>
      <c r="D475" s="24" t="s">
        <v>1235</v>
      </c>
      <c r="E475" s="255"/>
      <c r="F475" s="255"/>
      <c r="G475" s="255"/>
      <c r="H475" s="205">
        <f>IFERROR(AVERAGEIF(E475:G475,"&gt;0",E475:G475),0)</f>
        <v>0</v>
      </c>
      <c r="I475" s="255"/>
      <c r="J475" s="354"/>
    </row>
    <row r="476" spans="1:10" ht="14.4" x14ac:dyDescent="0.3">
      <c r="A476" s="17" t="s">
        <v>7</v>
      </c>
      <c r="B476" s="23" t="s">
        <v>615</v>
      </c>
      <c r="C476" s="24" t="s">
        <v>127</v>
      </c>
      <c r="D476" s="176" t="s">
        <v>190</v>
      </c>
      <c r="E476" s="255"/>
      <c r="F476" s="255"/>
      <c r="G476" s="255"/>
      <c r="H476" s="205">
        <f>IFERROR(AVERAGEIF(E476:G476,"&gt;0",E476:G476),0)</f>
        <v>0</v>
      </c>
      <c r="I476" s="996"/>
      <c r="J476" s="354"/>
    </row>
    <row r="477" spans="1:10" ht="14.4" x14ac:dyDescent="0.25">
      <c r="A477" s="17" t="s">
        <v>9</v>
      </c>
      <c r="B477" s="23" t="s">
        <v>617</v>
      </c>
      <c r="C477" s="24" t="s">
        <v>127</v>
      </c>
      <c r="D477" s="176" t="s">
        <v>191</v>
      </c>
      <c r="E477" s="256"/>
      <c r="F477" s="256"/>
      <c r="G477" s="366">
        <v>0</v>
      </c>
      <c r="H477" s="205">
        <f>IFERROR(AVERAGEA(E477:G477),0)</f>
        <v>0</v>
      </c>
      <c r="I477" s="366">
        <v>0</v>
      </c>
      <c r="J477" s="354"/>
    </row>
    <row r="478" spans="1:10" ht="14.4" x14ac:dyDescent="0.25">
      <c r="A478" s="17" t="s">
        <v>11</v>
      </c>
      <c r="B478" s="23" t="s">
        <v>635</v>
      </c>
      <c r="C478" s="24" t="s">
        <v>127</v>
      </c>
      <c r="D478" s="176" t="s">
        <v>13</v>
      </c>
      <c r="E478" s="255"/>
      <c r="F478" s="255"/>
      <c r="G478" s="255"/>
      <c r="H478" s="205">
        <f>IFERROR(AVERAGEIF(E478:G478,"&gt;0",E478:G478),0)</f>
        <v>0</v>
      </c>
      <c r="I478" s="255"/>
      <c r="J478" s="13"/>
    </row>
    <row r="479" spans="1:10" ht="14.4" x14ac:dyDescent="0.25">
      <c r="A479" s="17" t="s">
        <v>30</v>
      </c>
      <c r="B479" s="23" t="s">
        <v>621</v>
      </c>
      <c r="C479" s="24" t="s">
        <v>127</v>
      </c>
      <c r="D479" s="176" t="s">
        <v>191</v>
      </c>
      <c r="E479" s="256"/>
      <c r="F479" s="256"/>
      <c r="G479" s="366"/>
      <c r="H479" s="205">
        <f>IFERROR(AVERAGEA(E479:G479),0)</f>
        <v>0</v>
      </c>
      <c r="I479" s="366"/>
      <c r="J479" s="13"/>
    </row>
    <row r="480" spans="1:10" ht="14.4" x14ac:dyDescent="0.25">
      <c r="A480" s="17" t="s">
        <v>32</v>
      </c>
      <c r="B480" s="23" t="s">
        <v>623</v>
      </c>
      <c r="C480" s="24" t="s">
        <v>127</v>
      </c>
      <c r="D480" s="176" t="s">
        <v>191</v>
      </c>
      <c r="E480" s="256"/>
      <c r="F480" s="256"/>
      <c r="G480" s="366">
        <v>0</v>
      </c>
      <c r="H480" s="205">
        <f>IFERROR(AVERAGEA(E480:G480),0)</f>
        <v>0</v>
      </c>
      <c r="I480" s="366">
        <v>0</v>
      </c>
      <c r="J480" s="13"/>
    </row>
    <row r="481" spans="1:10" ht="14.4" x14ac:dyDescent="0.25">
      <c r="A481" s="17" t="s">
        <v>35</v>
      </c>
      <c r="B481" s="23" t="s">
        <v>625</v>
      </c>
      <c r="C481" s="24" t="s">
        <v>127</v>
      </c>
      <c r="D481" s="176" t="s">
        <v>191</v>
      </c>
      <c r="E481" s="256"/>
      <c r="F481" s="256"/>
      <c r="G481" s="366">
        <v>0</v>
      </c>
      <c r="H481" s="205">
        <f>IFERROR(AVERAGEA(E481:G481),0)</f>
        <v>0</v>
      </c>
      <c r="I481" s="366">
        <v>0</v>
      </c>
      <c r="J481" s="13"/>
    </row>
    <row r="482" spans="1:10" x14ac:dyDescent="0.25">
      <c r="A482" s="72" t="s">
        <v>38</v>
      </c>
      <c r="B482" s="62" t="s">
        <v>47</v>
      </c>
      <c r="C482" s="236" t="s">
        <v>939</v>
      </c>
      <c r="D482" s="72" t="s">
        <v>191</v>
      </c>
      <c r="E482" s="72">
        <f>E479+E480+E481</f>
        <v>0</v>
      </c>
      <c r="F482" s="72">
        <f>F479+F480+F481</f>
        <v>0</v>
      </c>
      <c r="G482" s="72">
        <f>G479+G480+G481</f>
        <v>0</v>
      </c>
      <c r="H482" s="72">
        <f>H479+H480+H481</f>
        <v>0</v>
      </c>
      <c r="I482" s="72">
        <f>I479+I480+I481</f>
        <v>0</v>
      </c>
      <c r="J482" s="408"/>
    </row>
    <row r="483" spans="1:10" x14ac:dyDescent="0.25">
      <c r="A483" s="72" t="s">
        <v>39</v>
      </c>
      <c r="B483" s="62" t="s">
        <v>628</v>
      </c>
      <c r="C483" s="236" t="s">
        <v>629</v>
      </c>
      <c r="D483" s="72" t="s">
        <v>137</v>
      </c>
      <c r="E483" s="72">
        <f>E479*E476/1000</f>
        <v>0</v>
      </c>
      <c r="F483" s="72">
        <f>F479*F476/1000</f>
        <v>0</v>
      </c>
      <c r="G483" s="72">
        <f>G479*G476/1000</f>
        <v>0</v>
      </c>
      <c r="H483" s="72">
        <f>H479*H476/1000</f>
        <v>0</v>
      </c>
      <c r="I483" s="72">
        <f>I479*I476/1000</f>
        <v>0</v>
      </c>
      <c r="J483" s="408"/>
    </row>
    <row r="484" spans="1:10" x14ac:dyDescent="0.25">
      <c r="A484" s="72" t="s">
        <v>169</v>
      </c>
      <c r="B484" s="62" t="s">
        <v>630</v>
      </c>
      <c r="C484" s="236" t="s">
        <v>631</v>
      </c>
      <c r="D484" s="72" t="s">
        <v>137</v>
      </c>
      <c r="E484" s="72">
        <f>E476*E480/1000</f>
        <v>0</v>
      </c>
      <c r="F484" s="72">
        <f>F476*F480/1000</f>
        <v>0</v>
      </c>
      <c r="G484" s="72">
        <f>G476*G480/1000</f>
        <v>0</v>
      </c>
      <c r="H484" s="72">
        <f>H476*H480/1000</f>
        <v>0</v>
      </c>
      <c r="I484" s="72">
        <f>I476*I480/1000</f>
        <v>0</v>
      </c>
      <c r="J484" s="408"/>
    </row>
    <row r="485" spans="1:10" x14ac:dyDescent="0.25">
      <c r="A485" s="72" t="s">
        <v>171</v>
      </c>
      <c r="B485" s="62" t="s">
        <v>194</v>
      </c>
      <c r="C485" s="236" t="s">
        <v>632</v>
      </c>
      <c r="D485" s="72" t="s">
        <v>137</v>
      </c>
      <c r="E485" s="72">
        <f>E481*E476/1000</f>
        <v>0</v>
      </c>
      <c r="F485" s="72">
        <f>F481*F476/1000</f>
        <v>0</v>
      </c>
      <c r="G485" s="72">
        <f>G481*G476/1000</f>
        <v>0</v>
      </c>
      <c r="H485" s="72">
        <f>H481*H476/1000</f>
        <v>0</v>
      </c>
      <c r="I485" s="72">
        <f>I481*I476/1000</f>
        <v>0</v>
      </c>
      <c r="J485" s="408"/>
    </row>
    <row r="486" spans="1:10" x14ac:dyDescent="0.25">
      <c r="A486" s="223"/>
      <c r="B486" s="778"/>
      <c r="C486" s="423"/>
      <c r="D486" s="375"/>
      <c r="E486" s="375"/>
      <c r="F486" s="375"/>
      <c r="G486" s="375"/>
      <c r="H486" s="375"/>
      <c r="I486" s="375"/>
      <c r="J486" s="354"/>
    </row>
    <row r="487" spans="1:10" x14ac:dyDescent="0.25">
      <c r="A487" s="496" t="s">
        <v>919</v>
      </c>
      <c r="B487" s="494" t="s">
        <v>196</v>
      </c>
      <c r="C487" s="285"/>
      <c r="D487" s="285"/>
      <c r="E487" s="285"/>
      <c r="F487" s="285"/>
      <c r="G487" s="285"/>
      <c r="H487" s="285"/>
      <c r="I487" s="285"/>
      <c r="J487" s="402"/>
    </row>
    <row r="488" spans="1:10" ht="14.4" x14ac:dyDescent="0.25">
      <c r="A488" s="17" t="s">
        <v>5</v>
      </c>
      <c r="B488" s="23" t="s">
        <v>612</v>
      </c>
      <c r="C488" s="24" t="s">
        <v>613</v>
      </c>
      <c r="D488" s="24" t="s">
        <v>1235</v>
      </c>
      <c r="E488" s="255"/>
      <c r="F488" s="255"/>
      <c r="G488" s="255"/>
      <c r="H488" s="205">
        <f>IFERROR(AVERAGEIF(E488:G488,"&gt;0",E488:G488),0)</f>
        <v>0</v>
      </c>
      <c r="I488" s="255"/>
      <c r="J488" s="13"/>
    </row>
    <row r="489" spans="1:10" ht="14.4" x14ac:dyDescent="0.3">
      <c r="A489" s="17" t="s">
        <v>7</v>
      </c>
      <c r="B489" s="23" t="s">
        <v>615</v>
      </c>
      <c r="C489" s="24" t="s">
        <v>127</v>
      </c>
      <c r="D489" s="176" t="s">
        <v>190</v>
      </c>
      <c r="E489" s="255"/>
      <c r="F489" s="255"/>
      <c r="G489" s="255"/>
      <c r="H489" s="205">
        <f>IFERROR(AVERAGEIF(E489:G489,"&gt;0",E489:G489),0)</f>
        <v>0</v>
      </c>
      <c r="I489" s="995"/>
      <c r="J489" s="375"/>
    </row>
    <row r="490" spans="1:10" ht="14.4" x14ac:dyDescent="0.25">
      <c r="A490" s="17" t="s">
        <v>9</v>
      </c>
      <c r="B490" s="23" t="s">
        <v>617</v>
      </c>
      <c r="C490" s="24" t="s">
        <v>127</v>
      </c>
      <c r="D490" s="176" t="s">
        <v>191</v>
      </c>
      <c r="E490" s="256"/>
      <c r="F490" s="256"/>
      <c r="G490" s="366"/>
      <c r="H490" s="205">
        <f>IFERROR(AVERAGEA(E490:G490),0)</f>
        <v>0</v>
      </c>
      <c r="I490" s="366"/>
      <c r="J490" s="13"/>
    </row>
    <row r="491" spans="1:10" ht="14.4" x14ac:dyDescent="0.25">
      <c r="A491" s="17" t="s">
        <v>11</v>
      </c>
      <c r="B491" s="23" t="s">
        <v>636</v>
      </c>
      <c r="C491" s="24" t="s">
        <v>127</v>
      </c>
      <c r="D491" s="176" t="s">
        <v>13</v>
      </c>
      <c r="E491" s="255"/>
      <c r="F491" s="255"/>
      <c r="G491" s="255"/>
      <c r="H491" s="205">
        <f>IFERROR(AVERAGEIF(E491:G491,"&gt;0",E491:G491),0)</f>
        <v>0</v>
      </c>
      <c r="I491" s="255"/>
      <c r="J491" s="13"/>
    </row>
    <row r="492" spans="1:10" ht="14.4" x14ac:dyDescent="0.3">
      <c r="A492" s="17" t="s">
        <v>30</v>
      </c>
      <c r="B492" s="23" t="s">
        <v>621</v>
      </c>
      <c r="C492" s="24" t="s">
        <v>127</v>
      </c>
      <c r="D492" s="176" t="s">
        <v>191</v>
      </c>
      <c r="E492" s="256"/>
      <c r="F492" s="256"/>
      <c r="G492" s="441"/>
      <c r="H492" s="205">
        <f>IFERROR(AVERAGEA(E492:G492),0)</f>
        <v>0</v>
      </c>
      <c r="I492" s="995"/>
      <c r="J492" s="13"/>
    </row>
    <row r="493" spans="1:10" ht="14.4" x14ac:dyDescent="0.25">
      <c r="A493" s="17" t="s">
        <v>32</v>
      </c>
      <c r="B493" s="23" t="s">
        <v>623</v>
      </c>
      <c r="C493" s="24" t="s">
        <v>127</v>
      </c>
      <c r="D493" s="176" t="s">
        <v>191</v>
      </c>
      <c r="E493" s="256"/>
      <c r="F493" s="256"/>
      <c r="G493" s="366"/>
      <c r="H493" s="205">
        <f>IFERROR(AVERAGEA(E493:G493),0)</f>
        <v>0</v>
      </c>
      <c r="I493" s="366"/>
      <c r="J493" s="13"/>
    </row>
    <row r="494" spans="1:10" ht="14.4" x14ac:dyDescent="0.25">
      <c r="A494" s="17" t="s">
        <v>35</v>
      </c>
      <c r="B494" s="23" t="s">
        <v>625</v>
      </c>
      <c r="C494" s="24" t="s">
        <v>127</v>
      </c>
      <c r="D494" s="176" t="s">
        <v>191</v>
      </c>
      <c r="E494" s="256"/>
      <c r="F494" s="256"/>
      <c r="G494" s="366"/>
      <c r="H494" s="205">
        <f>IFERROR(AVERAGEA(E494:G494),0)</f>
        <v>0</v>
      </c>
      <c r="I494" s="366">
        <v>0</v>
      </c>
      <c r="J494" s="13"/>
    </row>
    <row r="495" spans="1:10" x14ac:dyDescent="0.25">
      <c r="A495" s="72" t="s">
        <v>38</v>
      </c>
      <c r="B495" s="62" t="s">
        <v>47</v>
      </c>
      <c r="C495" s="236" t="s">
        <v>939</v>
      </c>
      <c r="D495" s="72" t="s">
        <v>191</v>
      </c>
      <c r="E495" s="72">
        <f>E492+E493+E494</f>
        <v>0</v>
      </c>
      <c r="F495" s="72">
        <f>F492+F493+F494</f>
        <v>0</v>
      </c>
      <c r="G495" s="72">
        <f>G492+G493+G494</f>
        <v>0</v>
      </c>
      <c r="H495" s="72">
        <f>H492+H493+H494</f>
        <v>0</v>
      </c>
      <c r="I495" s="72">
        <f>I492+I493+I494</f>
        <v>0</v>
      </c>
      <c r="J495" s="408"/>
    </row>
    <row r="496" spans="1:10" x14ac:dyDescent="0.25">
      <c r="A496" s="72" t="s">
        <v>39</v>
      </c>
      <c r="B496" s="62" t="s">
        <v>628</v>
      </c>
      <c r="C496" s="236" t="s">
        <v>629</v>
      </c>
      <c r="D496" s="72" t="s">
        <v>137</v>
      </c>
      <c r="E496" s="72">
        <f>E492*E489/1000</f>
        <v>0</v>
      </c>
      <c r="F496" s="72">
        <f>F492*F489/1000</f>
        <v>0</v>
      </c>
      <c r="G496" s="72">
        <f>G492*G489/1000</f>
        <v>0</v>
      </c>
      <c r="H496" s="72">
        <f>H492*H489/1000</f>
        <v>0</v>
      </c>
      <c r="I496" s="72">
        <f>I492*I489/1000</f>
        <v>0</v>
      </c>
      <c r="J496" s="408"/>
    </row>
    <row r="497" spans="1:10" x14ac:dyDescent="0.25">
      <c r="A497" s="72" t="s">
        <v>169</v>
      </c>
      <c r="B497" s="62" t="s">
        <v>630</v>
      </c>
      <c r="C497" s="236" t="s">
        <v>631</v>
      </c>
      <c r="D497" s="72" t="s">
        <v>137</v>
      </c>
      <c r="E497" s="72">
        <f>E489*E493/1000</f>
        <v>0</v>
      </c>
      <c r="F497" s="72">
        <f>F489*F493/1000</f>
        <v>0</v>
      </c>
      <c r="G497" s="72">
        <f>G489*G493/1000</f>
        <v>0</v>
      </c>
      <c r="H497" s="72">
        <f>H489*H493/1000</f>
        <v>0</v>
      </c>
      <c r="I497" s="72">
        <f>I489*I493/1000</f>
        <v>0</v>
      </c>
      <c r="J497" s="408"/>
    </row>
    <row r="498" spans="1:10" x14ac:dyDescent="0.25">
      <c r="A498" s="72" t="s">
        <v>171</v>
      </c>
      <c r="B498" s="62" t="s">
        <v>194</v>
      </c>
      <c r="C498" s="236" t="s">
        <v>632</v>
      </c>
      <c r="D498" s="72" t="s">
        <v>137</v>
      </c>
      <c r="E498" s="72">
        <f>E494*E489/1000</f>
        <v>0</v>
      </c>
      <c r="F498" s="72">
        <f>F494*F489/1000</f>
        <v>0</v>
      </c>
      <c r="G498" s="72">
        <f>G494*G489/1000</f>
        <v>0</v>
      </c>
      <c r="H498" s="72">
        <f>H494*H489/1000</f>
        <v>0</v>
      </c>
      <c r="I498" s="72">
        <f>I494*I489/1000</f>
        <v>0</v>
      </c>
      <c r="J498" s="408"/>
    </row>
    <row r="499" spans="1:10" x14ac:dyDescent="0.25">
      <c r="A499" s="292"/>
      <c r="B499" s="900"/>
      <c r="C499" s="424"/>
      <c r="D499" s="425"/>
      <c r="E499" s="425"/>
      <c r="F499" s="425"/>
      <c r="G499" s="425"/>
      <c r="H499" s="375"/>
      <c r="I499" s="375"/>
      <c r="J499" s="13"/>
    </row>
    <row r="500" spans="1:10" x14ac:dyDescent="0.25">
      <c r="A500" s="496" t="s">
        <v>920</v>
      </c>
      <c r="B500" s="494" t="s">
        <v>637</v>
      </c>
      <c r="C500" s="285"/>
      <c r="D500" s="285"/>
      <c r="E500" s="285"/>
      <c r="F500" s="285"/>
      <c r="G500" s="285"/>
      <c r="H500" s="285"/>
      <c r="I500" s="285"/>
      <c r="J500" s="402"/>
    </row>
    <row r="501" spans="1:10" ht="14.4" x14ac:dyDescent="0.25">
      <c r="A501" s="17" t="s">
        <v>5</v>
      </c>
      <c r="B501" s="23" t="s">
        <v>612</v>
      </c>
      <c r="C501" s="24" t="s">
        <v>613</v>
      </c>
      <c r="D501" s="24" t="s">
        <v>1235</v>
      </c>
      <c r="E501" s="255"/>
      <c r="F501" s="255"/>
      <c r="G501" s="255"/>
      <c r="H501" s="205">
        <f>IFERROR(AVERAGEIF(E501:G501,"&gt;0",E501:G501),0)</f>
        <v>0</v>
      </c>
      <c r="I501" s="255"/>
      <c r="J501" s="13"/>
    </row>
    <row r="502" spans="1:10" ht="14.4" x14ac:dyDescent="0.25">
      <c r="A502" s="17" t="s">
        <v>7</v>
      </c>
      <c r="B502" s="23" t="s">
        <v>615</v>
      </c>
      <c r="C502" s="24" t="s">
        <v>127</v>
      </c>
      <c r="D502" s="176" t="s">
        <v>190</v>
      </c>
      <c r="E502" s="255"/>
      <c r="F502" s="255"/>
      <c r="G502" s="255"/>
      <c r="H502" s="205">
        <f>IFERROR(AVERAGEIF(E502:G502,"&gt;0",E502:G502),0)</f>
        <v>0</v>
      </c>
      <c r="I502" s="255"/>
      <c r="J502" s="375"/>
    </row>
    <row r="503" spans="1:10" ht="14.4" x14ac:dyDescent="0.25">
      <c r="A503" s="17" t="s">
        <v>9</v>
      </c>
      <c r="B503" s="23" t="s">
        <v>617</v>
      </c>
      <c r="C503" s="24" t="s">
        <v>127</v>
      </c>
      <c r="D503" s="176" t="s">
        <v>191</v>
      </c>
      <c r="E503" s="256"/>
      <c r="F503" s="256"/>
      <c r="G503" s="426"/>
      <c r="H503" s="205">
        <f>IFERROR(AVERAGEA(E503:G503),0)</f>
        <v>0</v>
      </c>
      <c r="I503" s="426">
        <v>0</v>
      </c>
      <c r="J503" s="13"/>
    </row>
    <row r="504" spans="1:10" ht="14.4" x14ac:dyDescent="0.25">
      <c r="A504" s="17" t="s">
        <v>11</v>
      </c>
      <c r="B504" s="23" t="s">
        <v>638</v>
      </c>
      <c r="C504" s="24" t="s">
        <v>127</v>
      </c>
      <c r="D504" s="176" t="s">
        <v>13</v>
      </c>
      <c r="E504" s="255"/>
      <c r="F504" s="255"/>
      <c r="G504" s="255"/>
      <c r="H504" s="205">
        <f>IFERROR(AVERAGEIF(E504:G504,"&gt;0",E504:G504),0)</f>
        <v>0</v>
      </c>
      <c r="I504" s="255"/>
      <c r="J504" s="13"/>
    </row>
    <row r="505" spans="1:10" ht="14.4" x14ac:dyDescent="0.25">
      <c r="A505" s="17" t="s">
        <v>30</v>
      </c>
      <c r="B505" s="23" t="s">
        <v>621</v>
      </c>
      <c r="C505" s="24" t="s">
        <v>127</v>
      </c>
      <c r="D505" s="176" t="s">
        <v>191</v>
      </c>
      <c r="E505" s="256"/>
      <c r="F505" s="256"/>
      <c r="G505" s="997"/>
      <c r="H505" s="205">
        <f>IFERROR(AVERAGEA(E505:G505),0)</f>
        <v>0</v>
      </c>
      <c r="I505" s="359">
        <v>0</v>
      </c>
      <c r="J505" s="354"/>
    </row>
    <row r="506" spans="1:10" ht="14.4" x14ac:dyDescent="0.25">
      <c r="A506" s="17" t="s">
        <v>32</v>
      </c>
      <c r="B506" s="23" t="s">
        <v>623</v>
      </c>
      <c r="C506" s="24" t="s">
        <v>127</v>
      </c>
      <c r="D506" s="176" t="s">
        <v>191</v>
      </c>
      <c r="E506" s="256"/>
      <c r="F506" s="256"/>
      <c r="G506" s="426"/>
      <c r="H506" s="205">
        <f>IFERROR(AVERAGEA(E506:G506),0)</f>
        <v>0</v>
      </c>
      <c r="I506" s="426"/>
      <c r="J506" s="354"/>
    </row>
    <row r="507" spans="1:10" ht="14.4" x14ac:dyDescent="0.25">
      <c r="A507" s="17" t="s">
        <v>35</v>
      </c>
      <c r="B507" s="23" t="s">
        <v>625</v>
      </c>
      <c r="C507" s="24" t="s">
        <v>127</v>
      </c>
      <c r="D507" s="176" t="s">
        <v>191</v>
      </c>
      <c r="E507" s="256"/>
      <c r="F507" s="256"/>
      <c r="G507" s="426"/>
      <c r="H507" s="205">
        <f>IFERROR(AVERAGEA(E507:G507),0)</f>
        <v>0</v>
      </c>
      <c r="I507" s="426">
        <v>0</v>
      </c>
      <c r="J507" s="354"/>
    </row>
    <row r="508" spans="1:10" x14ac:dyDescent="0.25">
      <c r="A508" s="72" t="s">
        <v>38</v>
      </c>
      <c r="B508" s="62" t="s">
        <v>47</v>
      </c>
      <c r="C508" s="236" t="s">
        <v>939</v>
      </c>
      <c r="D508" s="72" t="s">
        <v>191</v>
      </c>
      <c r="E508" s="72">
        <f>E505+E506+E507</f>
        <v>0</v>
      </c>
      <c r="F508" s="72">
        <f>F505+F506+F507</f>
        <v>0</v>
      </c>
      <c r="G508" s="72">
        <f>G505+G506+G507</f>
        <v>0</v>
      </c>
      <c r="H508" s="72">
        <f>H505+H506+H507</f>
        <v>0</v>
      </c>
      <c r="I508" s="72">
        <f>I505+I506+I507</f>
        <v>0</v>
      </c>
      <c r="J508" s="408"/>
    </row>
    <row r="509" spans="1:10" x14ac:dyDescent="0.25">
      <c r="A509" s="72" t="s">
        <v>39</v>
      </c>
      <c r="B509" s="62" t="s">
        <v>628</v>
      </c>
      <c r="C509" s="236" t="s">
        <v>629</v>
      </c>
      <c r="D509" s="72" t="s">
        <v>137</v>
      </c>
      <c r="E509" s="72">
        <f>E505*E502/1000</f>
        <v>0</v>
      </c>
      <c r="F509" s="72">
        <f>F505*F502/1000</f>
        <v>0</v>
      </c>
      <c r="G509" s="72">
        <f>G505*G502/1000</f>
        <v>0</v>
      </c>
      <c r="H509" s="72">
        <f>H505*H502/1000</f>
        <v>0</v>
      </c>
      <c r="I509" s="72">
        <f>I505*I502/1000</f>
        <v>0</v>
      </c>
      <c r="J509" s="408"/>
    </row>
    <row r="510" spans="1:10" x14ac:dyDescent="0.25">
      <c r="A510" s="72" t="s">
        <v>169</v>
      </c>
      <c r="B510" s="62" t="s">
        <v>630</v>
      </c>
      <c r="C510" s="236" t="s">
        <v>631</v>
      </c>
      <c r="D510" s="72" t="s">
        <v>137</v>
      </c>
      <c r="E510" s="72">
        <f>E502*E506/1000</f>
        <v>0</v>
      </c>
      <c r="F510" s="72">
        <f>F502*F506/1000</f>
        <v>0</v>
      </c>
      <c r="G510" s="72">
        <f>G502*G506/1000</f>
        <v>0</v>
      </c>
      <c r="H510" s="72">
        <f>H502*H506/1000</f>
        <v>0</v>
      </c>
      <c r="I510" s="72">
        <f>I502*I506/1000</f>
        <v>0</v>
      </c>
      <c r="J510" s="408"/>
    </row>
    <row r="511" spans="1:10" x14ac:dyDescent="0.25">
      <c r="A511" s="72" t="s">
        <v>171</v>
      </c>
      <c r="B511" s="62" t="s">
        <v>194</v>
      </c>
      <c r="C511" s="236" t="s">
        <v>632</v>
      </c>
      <c r="D511" s="72" t="s">
        <v>137</v>
      </c>
      <c r="E511" s="72">
        <f>E507*E502/1000</f>
        <v>0</v>
      </c>
      <c r="F511" s="72">
        <f>F507*F502/1000</f>
        <v>0</v>
      </c>
      <c r="G511" s="72">
        <f>G507*G502/1000</f>
        <v>0</v>
      </c>
      <c r="H511" s="72">
        <f>H507*H502/1000</f>
        <v>0</v>
      </c>
      <c r="I511" s="72">
        <f>I507*I502/1000</f>
        <v>0</v>
      </c>
      <c r="J511" s="408"/>
    </row>
    <row r="512" spans="1:10" x14ac:dyDescent="0.25">
      <c r="A512" s="901"/>
      <c r="B512" s="902"/>
      <c r="C512" s="427"/>
      <c r="D512" s="428"/>
      <c r="E512" s="428"/>
      <c r="F512" s="428"/>
      <c r="G512" s="428"/>
      <c r="H512" s="428"/>
      <c r="I512" s="428"/>
      <c r="J512" s="13"/>
    </row>
    <row r="513" spans="1:10" x14ac:dyDescent="0.25">
      <c r="A513" s="496" t="s">
        <v>921</v>
      </c>
      <c r="B513" s="494" t="s">
        <v>662</v>
      </c>
      <c r="C513" s="285"/>
      <c r="D513" s="285"/>
      <c r="E513" s="285"/>
      <c r="F513" s="285"/>
      <c r="G513" s="285"/>
      <c r="H513" s="285"/>
      <c r="I513" s="285"/>
      <c r="J513" s="402"/>
    </row>
    <row r="514" spans="1:10" ht="14.4" x14ac:dyDescent="0.25">
      <c r="A514" s="17" t="s">
        <v>5</v>
      </c>
      <c r="B514" s="23" t="s">
        <v>612</v>
      </c>
      <c r="C514" s="225" t="s">
        <v>613</v>
      </c>
      <c r="D514" s="226" t="s">
        <v>1235</v>
      </c>
      <c r="E514" s="255"/>
      <c r="F514" s="255"/>
      <c r="G514" s="255"/>
      <c r="H514" s="205">
        <f>IFERROR(AVERAGEIF(E514:G514,"&gt;0",E514:G514),0)</f>
        <v>0</v>
      </c>
      <c r="I514" s="255"/>
      <c r="J514" s="13"/>
    </row>
    <row r="515" spans="1:10" ht="14.4" x14ac:dyDescent="0.25">
      <c r="A515" s="17" t="s">
        <v>7</v>
      </c>
      <c r="B515" s="23" t="s">
        <v>615</v>
      </c>
      <c r="C515" s="24" t="s">
        <v>639</v>
      </c>
      <c r="D515" s="176" t="s">
        <v>190</v>
      </c>
      <c r="E515" s="255"/>
      <c r="F515" s="255"/>
      <c r="G515" s="255"/>
      <c r="H515" s="205">
        <f>IFERROR(AVERAGEIF(E515:G515,"&gt;0",E515:G515),0)</f>
        <v>0</v>
      </c>
      <c r="I515" s="255"/>
      <c r="J515" s="354"/>
    </row>
    <row r="516" spans="1:10" ht="14.4" x14ac:dyDescent="0.25">
      <c r="A516" s="17" t="s">
        <v>9</v>
      </c>
      <c r="B516" s="23" t="s">
        <v>44</v>
      </c>
      <c r="C516" s="24" t="s">
        <v>127</v>
      </c>
      <c r="D516" s="176" t="s">
        <v>191</v>
      </c>
      <c r="E516" s="256"/>
      <c r="F516" s="256"/>
      <c r="G516" s="429"/>
      <c r="H516" s="205">
        <f>IFERROR(AVERAGEA(E516:G516),0)</f>
        <v>0</v>
      </c>
      <c r="I516" s="429">
        <v>0</v>
      </c>
      <c r="J516" s="354"/>
    </row>
    <row r="517" spans="1:10" ht="14.4" x14ac:dyDescent="0.25">
      <c r="A517" s="17" t="s">
        <v>11</v>
      </c>
      <c r="B517" s="23" t="s">
        <v>640</v>
      </c>
      <c r="C517" s="24" t="s">
        <v>127</v>
      </c>
      <c r="D517" s="176" t="s">
        <v>13</v>
      </c>
      <c r="E517" s="255"/>
      <c r="F517" s="255"/>
      <c r="G517" s="255"/>
      <c r="H517" s="205">
        <f>IFERROR(AVERAGEIF(E517:G517,"&gt;0",E517:G517),0)</f>
        <v>0</v>
      </c>
      <c r="I517" s="255"/>
      <c r="J517" s="354"/>
    </row>
    <row r="518" spans="1:10" ht="14.4" x14ac:dyDescent="0.25">
      <c r="A518" s="17" t="s">
        <v>30</v>
      </c>
      <c r="B518" s="23" t="s">
        <v>641</v>
      </c>
      <c r="C518" s="24" t="s">
        <v>127</v>
      </c>
      <c r="D518" s="176" t="s">
        <v>191</v>
      </c>
      <c r="E518" s="256"/>
      <c r="F518" s="256"/>
      <c r="G518" s="359"/>
      <c r="H518" s="205">
        <f>IFERROR(AVERAGEA(E518:G518),0)</f>
        <v>0</v>
      </c>
      <c r="I518" s="359">
        <v>0</v>
      </c>
      <c r="J518" s="13"/>
    </row>
    <row r="519" spans="1:10" ht="14.4" x14ac:dyDescent="0.25">
      <c r="A519" s="17" t="s">
        <v>32</v>
      </c>
      <c r="B519" s="23" t="s">
        <v>623</v>
      </c>
      <c r="C519" s="24" t="s">
        <v>127</v>
      </c>
      <c r="D519" s="176" t="s">
        <v>191</v>
      </c>
      <c r="E519" s="256"/>
      <c r="F519" s="256"/>
      <c r="G519" s="429">
        <v>0</v>
      </c>
      <c r="H519" s="205">
        <f>IFERROR(AVERAGEA(E519:G519),0)</f>
        <v>0</v>
      </c>
      <c r="I519" s="429">
        <v>0</v>
      </c>
      <c r="J519" s="13"/>
    </row>
    <row r="520" spans="1:10" ht="14.4" x14ac:dyDescent="0.25">
      <c r="A520" s="17" t="s">
        <v>35</v>
      </c>
      <c r="B520" s="23" t="s">
        <v>625</v>
      </c>
      <c r="C520" s="24" t="s">
        <v>127</v>
      </c>
      <c r="D520" s="176" t="s">
        <v>191</v>
      </c>
      <c r="E520" s="256"/>
      <c r="F520" s="256"/>
      <c r="G520" s="429">
        <v>0</v>
      </c>
      <c r="H520" s="205">
        <f>IFERROR(AVERAGEA(E520:G520),0)</f>
        <v>0</v>
      </c>
      <c r="I520" s="429">
        <v>0</v>
      </c>
      <c r="J520" s="13"/>
    </row>
    <row r="521" spans="1:10" x14ac:dyDescent="0.25">
      <c r="A521" s="72" t="s">
        <v>38</v>
      </c>
      <c r="B521" s="62" t="s">
        <v>47</v>
      </c>
      <c r="C521" s="236" t="s">
        <v>939</v>
      </c>
      <c r="D521" s="72" t="s">
        <v>191</v>
      </c>
      <c r="E521" s="72">
        <f>E518+E519+E520</f>
        <v>0</v>
      </c>
      <c r="F521" s="72">
        <f>F518+F519+F520</f>
        <v>0</v>
      </c>
      <c r="G521" s="72">
        <f>G518+G519+G520</f>
        <v>0</v>
      </c>
      <c r="H521" s="72">
        <f>H518+H519+H520</f>
        <v>0</v>
      </c>
      <c r="I521" s="72">
        <f>I518+I519+I520</f>
        <v>0</v>
      </c>
      <c r="J521" s="408"/>
    </row>
    <row r="522" spans="1:10" x14ac:dyDescent="0.25">
      <c r="A522" s="72" t="s">
        <v>39</v>
      </c>
      <c r="B522" s="62" t="s">
        <v>628</v>
      </c>
      <c r="C522" s="236" t="s">
        <v>629</v>
      </c>
      <c r="D522" s="72" t="s">
        <v>137</v>
      </c>
      <c r="E522" s="72">
        <f>E518*E515/1000</f>
        <v>0</v>
      </c>
      <c r="F522" s="72">
        <f>F518*F515/1000</f>
        <v>0</v>
      </c>
      <c r="G522" s="72">
        <f>G518*G515/1000</f>
        <v>0</v>
      </c>
      <c r="H522" s="72">
        <f>H518*H515/1000</f>
        <v>0</v>
      </c>
      <c r="I522" s="72">
        <f>I518*I515/1000</f>
        <v>0</v>
      </c>
      <c r="J522" s="408"/>
    </row>
    <row r="523" spans="1:10" x14ac:dyDescent="0.25">
      <c r="A523" s="72" t="s">
        <v>169</v>
      </c>
      <c r="B523" s="62" t="s">
        <v>630</v>
      </c>
      <c r="C523" s="236" t="s">
        <v>631</v>
      </c>
      <c r="D523" s="72" t="s">
        <v>137</v>
      </c>
      <c r="E523" s="72">
        <f>E515*E519/1000</f>
        <v>0</v>
      </c>
      <c r="F523" s="72">
        <f>F515*F519/1000</f>
        <v>0</v>
      </c>
      <c r="G523" s="72">
        <f>G515*G519/1000</f>
        <v>0</v>
      </c>
      <c r="H523" s="72">
        <f>H515*H519/1000</f>
        <v>0</v>
      </c>
      <c r="I523" s="72">
        <f>I515*I519/1000</f>
        <v>0</v>
      </c>
      <c r="J523" s="408"/>
    </row>
    <row r="524" spans="1:10" x14ac:dyDescent="0.25">
      <c r="A524" s="72" t="s">
        <v>171</v>
      </c>
      <c r="B524" s="62" t="s">
        <v>194</v>
      </c>
      <c r="C524" s="236" t="s">
        <v>632</v>
      </c>
      <c r="D524" s="72" t="s">
        <v>137</v>
      </c>
      <c r="E524" s="72">
        <f>E520*E515/1000</f>
        <v>0</v>
      </c>
      <c r="F524" s="72">
        <f>F520*F515/1000</f>
        <v>0</v>
      </c>
      <c r="G524" s="72">
        <f>G520*G515/1000</f>
        <v>0</v>
      </c>
      <c r="H524" s="72">
        <f>H520*H515/1000</f>
        <v>0</v>
      </c>
      <c r="I524" s="72">
        <f>I520*I515/1000</f>
        <v>0</v>
      </c>
      <c r="J524" s="408"/>
    </row>
    <row r="525" spans="1:10" ht="33" customHeight="1" x14ac:dyDescent="0.25">
      <c r="A525" s="496" t="s">
        <v>671</v>
      </c>
      <c r="B525" s="494" t="s">
        <v>663</v>
      </c>
      <c r="C525" s="1091" t="s">
        <v>665</v>
      </c>
      <c r="D525" s="1092"/>
      <c r="E525" s="1092"/>
      <c r="F525" s="1092"/>
      <c r="G525" s="1092"/>
      <c r="H525" s="1092"/>
      <c r="I525" s="1093"/>
      <c r="J525" s="285"/>
    </row>
    <row r="526" spans="1:10" ht="14.4" x14ac:dyDescent="0.25">
      <c r="A526" s="223" t="s">
        <v>5</v>
      </c>
      <c r="B526" s="23" t="s">
        <v>612</v>
      </c>
      <c r="C526" s="225" t="s">
        <v>613</v>
      </c>
      <c r="D526" s="226" t="s">
        <v>1235</v>
      </c>
      <c r="E526" s="255"/>
      <c r="F526" s="255"/>
      <c r="G526" s="255"/>
      <c r="H526" s="205">
        <f>IFERROR(AVERAGEIF(E526:G526,"&gt;0",E526:G526),0)</f>
        <v>0</v>
      </c>
      <c r="I526" s="255"/>
      <c r="J526" s="354"/>
    </row>
    <row r="527" spans="1:10" ht="14.4" x14ac:dyDescent="0.3">
      <c r="A527" s="223" t="s">
        <v>7</v>
      </c>
      <c r="B527" s="23" t="s">
        <v>615</v>
      </c>
      <c r="C527" s="24" t="s">
        <v>639</v>
      </c>
      <c r="D527" s="176" t="s">
        <v>190</v>
      </c>
      <c r="E527" s="255"/>
      <c r="F527" s="255"/>
      <c r="G527" s="255"/>
      <c r="H527" s="205">
        <f>IFERROR(AVERAGEIF(E527:G527,"&gt;0",E527:G527),0)</f>
        <v>0</v>
      </c>
      <c r="I527" s="995"/>
      <c r="J527" s="375"/>
    </row>
    <row r="528" spans="1:10" ht="14.4" x14ac:dyDescent="0.25">
      <c r="A528" s="223" t="s">
        <v>9</v>
      </c>
      <c r="B528" s="23" t="s">
        <v>44</v>
      </c>
      <c r="C528" s="24" t="s">
        <v>127</v>
      </c>
      <c r="D528" s="176" t="s">
        <v>191</v>
      </c>
      <c r="E528" s="256"/>
      <c r="F528" s="256"/>
      <c r="G528" s="430"/>
      <c r="H528" s="205">
        <f>IFERROR(AVERAGEA(E528:G528),0)</f>
        <v>0</v>
      </c>
      <c r="I528" s="430"/>
      <c r="J528" s="354"/>
    </row>
    <row r="529" spans="1:10" ht="14.4" x14ac:dyDescent="0.25">
      <c r="A529" s="223" t="s">
        <v>11</v>
      </c>
      <c r="B529" s="23" t="s">
        <v>640</v>
      </c>
      <c r="C529" s="24" t="s">
        <v>127</v>
      </c>
      <c r="D529" s="176" t="s">
        <v>13</v>
      </c>
      <c r="E529" s="255"/>
      <c r="F529" s="255"/>
      <c r="G529" s="255"/>
      <c r="H529" s="205">
        <f>IFERROR(AVERAGEIF(E529:G529,"&gt;0",E529:G529),0)</f>
        <v>0</v>
      </c>
      <c r="I529" s="255"/>
      <c r="J529" s="354"/>
    </row>
    <row r="530" spans="1:10" ht="15" customHeight="1" x14ac:dyDescent="0.3">
      <c r="A530" s="223" t="s">
        <v>30</v>
      </c>
      <c r="B530" s="23" t="s">
        <v>641</v>
      </c>
      <c r="C530" s="24" t="s">
        <v>127</v>
      </c>
      <c r="D530" s="176" t="s">
        <v>191</v>
      </c>
      <c r="E530" s="256"/>
      <c r="F530" s="256"/>
      <c r="G530" s="998"/>
      <c r="H530" s="205">
        <f>IFERROR(AVERAGEA(E530:G530),0)</f>
        <v>0</v>
      </c>
      <c r="I530" s="995"/>
      <c r="J530" s="354"/>
    </row>
    <row r="531" spans="1:10" ht="14.4" x14ac:dyDescent="0.25">
      <c r="A531" s="223" t="s">
        <v>32</v>
      </c>
      <c r="B531" s="23" t="s">
        <v>623</v>
      </c>
      <c r="C531" s="24" t="s">
        <v>127</v>
      </c>
      <c r="D531" s="176" t="s">
        <v>191</v>
      </c>
      <c r="E531" s="256"/>
      <c r="F531" s="256"/>
      <c r="G531" s="430"/>
      <c r="H531" s="205">
        <f>IFERROR(AVERAGEA(E531:G531),0)</f>
        <v>0</v>
      </c>
      <c r="I531" s="430"/>
      <c r="J531" s="354"/>
    </row>
    <row r="532" spans="1:10" ht="14.4" x14ac:dyDescent="0.25">
      <c r="A532" s="292" t="s">
        <v>35</v>
      </c>
      <c r="B532" s="23" t="s">
        <v>625</v>
      </c>
      <c r="C532" s="24" t="s">
        <v>127</v>
      </c>
      <c r="D532" s="176" t="s">
        <v>191</v>
      </c>
      <c r="E532" s="256"/>
      <c r="F532" s="256"/>
      <c r="G532" s="430">
        <v>0</v>
      </c>
      <c r="H532" s="205">
        <f>IFERROR(AVERAGEA(E532:G532),0)</f>
        <v>0</v>
      </c>
      <c r="I532" s="430"/>
      <c r="J532" s="354"/>
    </row>
    <row r="533" spans="1:10" x14ac:dyDescent="0.25">
      <c r="A533" s="72" t="s">
        <v>38</v>
      </c>
      <c r="B533" s="62" t="s">
        <v>47</v>
      </c>
      <c r="C533" s="236" t="s">
        <v>939</v>
      </c>
      <c r="D533" s="72" t="s">
        <v>191</v>
      </c>
      <c r="E533" s="72">
        <f>E530+E531+E532</f>
        <v>0</v>
      </c>
      <c r="F533" s="72">
        <f>F530+F531+F532</f>
        <v>0</v>
      </c>
      <c r="G533" s="72">
        <f>G530+G531+G532</f>
        <v>0</v>
      </c>
      <c r="H533" s="72">
        <f>H530+H531+H532</f>
        <v>0</v>
      </c>
      <c r="I533" s="72">
        <f>I530+I531+I532</f>
        <v>0</v>
      </c>
      <c r="J533" s="408"/>
    </row>
    <row r="534" spans="1:10" x14ac:dyDescent="0.25">
      <c r="A534" s="792" t="s">
        <v>39</v>
      </c>
      <c r="B534" s="941" t="s">
        <v>628</v>
      </c>
      <c r="C534" s="791" t="s">
        <v>629</v>
      </c>
      <c r="D534" s="792" t="s">
        <v>137</v>
      </c>
      <c r="E534" s="792">
        <f>E530*E527/1000</f>
        <v>0</v>
      </c>
      <c r="F534" s="792">
        <f>F530*F527/1000</f>
        <v>0</v>
      </c>
      <c r="G534" s="792">
        <f>G530*G527/1000</f>
        <v>0</v>
      </c>
      <c r="H534" s="792">
        <f>H530*H527/1000</f>
        <v>0</v>
      </c>
      <c r="I534" s="792">
        <f>I530*I527/1000</f>
        <v>0</v>
      </c>
      <c r="J534" s="408"/>
    </row>
    <row r="535" spans="1:10" x14ac:dyDescent="0.25">
      <c r="A535" s="792" t="s">
        <v>169</v>
      </c>
      <c r="B535" s="941" t="s">
        <v>630</v>
      </c>
      <c r="C535" s="791" t="s">
        <v>631</v>
      </c>
      <c r="D535" s="792" t="s">
        <v>137</v>
      </c>
      <c r="E535" s="792">
        <f>E527*E531/1000</f>
        <v>0</v>
      </c>
      <c r="F535" s="792">
        <f>F527*F531/1000</f>
        <v>0</v>
      </c>
      <c r="G535" s="792">
        <f>G527*G531/1000</f>
        <v>0</v>
      </c>
      <c r="H535" s="792">
        <f>H527*H531/1000</f>
        <v>0</v>
      </c>
      <c r="I535" s="792">
        <f>I527*I531/1000</f>
        <v>0</v>
      </c>
      <c r="J535" s="408"/>
    </row>
    <row r="536" spans="1:10" x14ac:dyDescent="0.25">
      <c r="A536" s="792" t="s">
        <v>171</v>
      </c>
      <c r="B536" s="941" t="s">
        <v>194</v>
      </c>
      <c r="C536" s="791" t="s">
        <v>632</v>
      </c>
      <c r="D536" s="792" t="s">
        <v>137</v>
      </c>
      <c r="E536" s="792">
        <f>E532*E527/1000</f>
        <v>0</v>
      </c>
      <c r="F536" s="792">
        <f>F532*F527/1000</f>
        <v>0</v>
      </c>
      <c r="G536" s="792">
        <f>G532*G527/1000</f>
        <v>0</v>
      </c>
      <c r="H536" s="792">
        <f>H532*H527/1000</f>
        <v>0</v>
      </c>
      <c r="I536" s="792">
        <f>I532*I527/1000</f>
        <v>0</v>
      </c>
      <c r="J536" s="408"/>
    </row>
    <row r="537" spans="1:10" ht="46.5" customHeight="1" x14ac:dyDescent="0.25">
      <c r="A537" s="496" t="s">
        <v>672</v>
      </c>
      <c r="B537" s="494" t="s">
        <v>664</v>
      </c>
      <c r="C537" s="1091" t="s">
        <v>665</v>
      </c>
      <c r="D537" s="1092"/>
      <c r="E537" s="1092"/>
      <c r="F537" s="1092"/>
      <c r="G537" s="1092"/>
      <c r="H537" s="1092"/>
      <c r="I537" s="1093"/>
      <c r="J537" s="285"/>
    </row>
    <row r="538" spans="1:10" ht="15" customHeight="1" x14ac:dyDescent="0.25">
      <c r="A538" s="176" t="s">
        <v>5</v>
      </c>
      <c r="B538" s="295" t="s">
        <v>604</v>
      </c>
      <c r="C538" s="296" t="s">
        <v>127</v>
      </c>
      <c r="D538" s="293" t="s">
        <v>191</v>
      </c>
      <c r="E538" s="256"/>
      <c r="F538" s="256"/>
      <c r="G538" s="256">
        <v>0</v>
      </c>
      <c r="H538" s="205">
        <f>IFERROR(AVERAGEA(E538:G538),0)</f>
        <v>0</v>
      </c>
      <c r="I538" s="428">
        <v>0</v>
      </c>
      <c r="J538" s="354"/>
    </row>
    <row r="539" spans="1:10" ht="14.4" x14ac:dyDescent="0.25">
      <c r="A539" s="176" t="s">
        <v>7</v>
      </c>
      <c r="B539" s="23" t="s">
        <v>198</v>
      </c>
      <c r="C539" s="24" t="s">
        <v>127</v>
      </c>
      <c r="D539" s="176" t="s">
        <v>190</v>
      </c>
      <c r="E539" s="255"/>
      <c r="F539" s="255"/>
      <c r="G539" s="255"/>
      <c r="H539" s="205">
        <f>IFERROR(AVERAGEIF(E539:G539,"&gt;0",E539:G539),0)</f>
        <v>0</v>
      </c>
      <c r="I539" s="255"/>
      <c r="J539" s="354"/>
    </row>
    <row r="540" spans="1:10" ht="14.4" x14ac:dyDescent="0.25">
      <c r="A540" s="176" t="s">
        <v>9</v>
      </c>
      <c r="B540" s="23" t="s">
        <v>641</v>
      </c>
      <c r="C540" s="24" t="s">
        <v>127</v>
      </c>
      <c r="D540" s="176" t="s">
        <v>191</v>
      </c>
      <c r="E540" s="256"/>
      <c r="F540" s="256"/>
      <c r="G540" s="256">
        <v>0</v>
      </c>
      <c r="H540" s="205">
        <f>IFERROR(AVERAGEA(E540:G540),0)</f>
        <v>0</v>
      </c>
      <c r="I540" s="428">
        <v>0</v>
      </c>
      <c r="J540" s="354"/>
    </row>
    <row r="541" spans="1:10" ht="14.4" x14ac:dyDescent="0.25">
      <c r="A541" s="294" t="s">
        <v>11</v>
      </c>
      <c r="B541" s="23" t="s">
        <v>611</v>
      </c>
      <c r="C541" s="24" t="s">
        <v>127</v>
      </c>
      <c r="D541" s="176" t="s">
        <v>191</v>
      </c>
      <c r="E541" s="256"/>
      <c r="F541" s="256"/>
      <c r="G541" s="256">
        <v>0</v>
      </c>
      <c r="H541" s="205">
        <f>IFERROR(AVERAGEA(E541:G541),0)</f>
        <v>0</v>
      </c>
      <c r="I541" s="428">
        <v>0</v>
      </c>
      <c r="J541" s="354"/>
    </row>
    <row r="542" spans="1:10" ht="14.4" x14ac:dyDescent="0.25">
      <c r="A542" s="294" t="s">
        <v>30</v>
      </c>
      <c r="B542" s="297" t="s">
        <v>192</v>
      </c>
      <c r="C542" s="298" t="s">
        <v>127</v>
      </c>
      <c r="D542" s="294" t="s">
        <v>191</v>
      </c>
      <c r="E542" s="256"/>
      <c r="F542" s="256"/>
      <c r="G542" s="256">
        <v>0</v>
      </c>
      <c r="H542" s="205">
        <f>IFERROR(AVERAGEA(E542:G542),0)</f>
        <v>0</v>
      </c>
      <c r="I542" s="428">
        <v>0</v>
      </c>
      <c r="J542" s="354"/>
    </row>
    <row r="543" spans="1:10" x14ac:dyDescent="0.25">
      <c r="A543" s="72" t="s">
        <v>32</v>
      </c>
      <c r="B543" s="62" t="s">
        <v>47</v>
      </c>
      <c r="C543" s="236" t="s">
        <v>940</v>
      </c>
      <c r="D543" s="72" t="s">
        <v>191</v>
      </c>
      <c r="E543" s="72">
        <f>E540+E541+E542</f>
        <v>0</v>
      </c>
      <c r="F543" s="72">
        <f>F540+F541+F542</f>
        <v>0</v>
      </c>
      <c r="G543" s="72">
        <f>G540+G541+G542</f>
        <v>0</v>
      </c>
      <c r="H543" s="72">
        <f>H540+H541+H542</f>
        <v>0</v>
      </c>
      <c r="I543" s="72">
        <f>I540+I541+I542</f>
        <v>0</v>
      </c>
      <c r="J543" s="408"/>
    </row>
    <row r="544" spans="1:10" x14ac:dyDescent="0.25">
      <c r="A544" s="72" t="s">
        <v>35</v>
      </c>
      <c r="B544" s="62" t="s">
        <v>206</v>
      </c>
      <c r="C544" s="236" t="s">
        <v>607</v>
      </c>
      <c r="D544" s="72" t="s">
        <v>137</v>
      </c>
      <c r="E544" s="72">
        <f>E539*E540/1000</f>
        <v>0</v>
      </c>
      <c r="F544" s="72">
        <f>F539*F540/1000</f>
        <v>0</v>
      </c>
      <c r="G544" s="72">
        <f>G539*G540/1000</f>
        <v>0</v>
      </c>
      <c r="H544" s="72">
        <f>H539*H540/1000</f>
        <v>0</v>
      </c>
      <c r="I544" s="72">
        <f>I539*I540/1000</f>
        <v>0</v>
      </c>
      <c r="J544" s="408"/>
    </row>
    <row r="545" spans="1:10" x14ac:dyDescent="0.25">
      <c r="A545" s="72" t="s">
        <v>38</v>
      </c>
      <c r="B545" s="62" t="s">
        <v>606</v>
      </c>
      <c r="C545" s="236" t="s">
        <v>608</v>
      </c>
      <c r="D545" s="72" t="s">
        <v>137</v>
      </c>
      <c r="E545" s="72">
        <f>E539*E541/1000</f>
        <v>0</v>
      </c>
      <c r="F545" s="72">
        <f>F539*F541/1000</f>
        <v>0</v>
      </c>
      <c r="G545" s="72">
        <f>G539*G541/1000</f>
        <v>0</v>
      </c>
      <c r="H545" s="72">
        <f>H539*H541/1000</f>
        <v>0</v>
      </c>
      <c r="I545" s="72">
        <f>I539*I541/1000</f>
        <v>0</v>
      </c>
      <c r="J545" s="408"/>
    </row>
    <row r="546" spans="1:10" x14ac:dyDescent="0.25">
      <c r="A546" s="72" t="s">
        <v>39</v>
      </c>
      <c r="B546" s="62" t="s">
        <v>194</v>
      </c>
      <c r="C546" s="236" t="s">
        <v>629</v>
      </c>
      <c r="D546" s="72" t="s">
        <v>137</v>
      </c>
      <c r="E546" s="72">
        <f>E539*E542/1000</f>
        <v>0</v>
      </c>
      <c r="F546" s="72">
        <f>F539*F542/1000</f>
        <v>0</v>
      </c>
      <c r="G546" s="72">
        <f>G539*G542/1000</f>
        <v>0</v>
      </c>
      <c r="H546" s="72">
        <f>H539*H542/1000</f>
        <v>0</v>
      </c>
      <c r="I546" s="72">
        <f>I539*I542/1000</f>
        <v>0</v>
      </c>
      <c r="J546" s="408"/>
    </row>
    <row r="547" spans="1:10" ht="41.4" x14ac:dyDescent="0.25">
      <c r="A547" s="72" t="s">
        <v>673</v>
      </c>
      <c r="B547" s="166" t="s">
        <v>609</v>
      </c>
      <c r="C547" s="236" t="s">
        <v>1039</v>
      </c>
      <c r="D547" s="72" t="s">
        <v>137</v>
      </c>
      <c r="E547" s="72">
        <f>IF(OR(E349="Yes"),(E534+E544+E522+E509+E496+E483+E470+E457),(E522+E509+E496+E483+E470+E457))</f>
        <v>0</v>
      </c>
      <c r="F547" s="72">
        <f>IF(OR(F349="Yes"),(F534+F544+F522+F509+F496+F483+F470+F457),(F522+F509+F496+F483+F470+F457))</f>
        <v>0</v>
      </c>
      <c r="G547" s="72">
        <f>IF(OR(G349="Yes"),(G534+G544+G522+G509+G496+G483+G470+G457),(G522+G509+G496+G483+G470+G457))</f>
        <v>0</v>
      </c>
      <c r="H547" s="72">
        <f>IF(OR(H349="Yes"),(H534+H544+H522+H509+H496+H483+H470+H457),(H522+H509+H496+H483+H470+H457))</f>
        <v>0</v>
      </c>
      <c r="I547" s="72">
        <f>IF(OR(I349="Yes"),(I534+I544+I522+I509+I496+I483+I470+I457),(I522+I509+I496+I483+I470+I457))</f>
        <v>0</v>
      </c>
      <c r="J547" s="408"/>
    </row>
    <row r="548" spans="1:10" x14ac:dyDescent="0.25">
      <c r="A548" s="72" t="s">
        <v>674</v>
      </c>
      <c r="B548" s="166" t="s">
        <v>901</v>
      </c>
      <c r="C548" s="236" t="s">
        <v>1040</v>
      </c>
      <c r="D548" s="72" t="s">
        <v>137</v>
      </c>
      <c r="E548" s="72">
        <f>IF(OR(E390="Yes",E415="Yes"),E545*(1-E438)+E535*(1-E438)+E523+E510+E497+E484+E471+E458,E523+E510+E497+E484+E471+E458)</f>
        <v>0</v>
      </c>
      <c r="F548" s="72">
        <f>IF(OR(F390="Yes",F415="Yes"),F545*(1-F438)+F535*(1-F438)+F523+F510+F497+F484+F471+F458,F523+F510+F497+F484+F471+F458)</f>
        <v>0</v>
      </c>
      <c r="G548" s="72">
        <f>IF(OR(G390="Yes",G415="Yes"),G545*(1-G438)+G535*(1-G438)+G523+G510+G497+G484+G471+G458,G523+G510+G497+G484+G471+G458)</f>
        <v>0</v>
      </c>
      <c r="H548" s="72">
        <f>IF(OR(H390="Yes",H415="Yes"),H545*(1-H438)+H535*(1-H438)+H523+H510+H497+H484+H471+H458,H523+H510+H497+H484+H471+H458)</f>
        <v>0</v>
      </c>
      <c r="I548" s="72">
        <f>IF(OR(I390="Yes",I415="Yes"),I545*(1-I438)+I535*(1-I438)+I523+I510+I497+I484+I471+I458,I523+I510+I497+I484+I471+I458)</f>
        <v>0</v>
      </c>
      <c r="J548" s="408"/>
    </row>
    <row r="549" spans="1:10" ht="27.6" x14ac:dyDescent="0.25">
      <c r="A549" s="72" t="s">
        <v>922</v>
      </c>
      <c r="B549" s="62" t="s">
        <v>610</v>
      </c>
      <c r="C549" s="236" t="s">
        <v>1041</v>
      </c>
      <c r="D549" s="72" t="s">
        <v>137</v>
      </c>
      <c r="E549" s="72">
        <f>E524+E511+E498+E485+E472+E459</f>
        <v>0</v>
      </c>
      <c r="F549" s="72">
        <f>F524+F511+F498+F485+F472+F459</f>
        <v>0</v>
      </c>
      <c r="G549" s="72">
        <f>G524+G511+G498+G485+G472+G459</f>
        <v>0</v>
      </c>
      <c r="H549" s="72">
        <f>H524+H511+H498+H485+H472+H459</f>
        <v>0</v>
      </c>
      <c r="I549" s="72">
        <f>I524+I511+I498+I485+I472+I459</f>
        <v>0</v>
      </c>
      <c r="J549" s="408"/>
    </row>
    <row r="550" spans="1:10" x14ac:dyDescent="0.25">
      <c r="A550" s="903"/>
      <c r="B550" s="904"/>
      <c r="C550" s="431"/>
      <c r="D550" s="416"/>
      <c r="E550" s="416"/>
      <c r="F550" s="416"/>
      <c r="G550" s="416"/>
      <c r="H550" s="416"/>
      <c r="I550" s="432"/>
      <c r="J550" s="416"/>
    </row>
    <row r="551" spans="1:10" x14ac:dyDescent="0.25">
      <c r="A551" s="299" t="s">
        <v>64</v>
      </c>
      <c r="B551" s="300" t="s">
        <v>49</v>
      </c>
      <c r="C551" s="300"/>
      <c r="D551" s="301"/>
      <c r="E551" s="301"/>
      <c r="F551" s="301"/>
      <c r="G551" s="301"/>
      <c r="H551" s="301"/>
      <c r="I551" s="302"/>
      <c r="J551" s="420"/>
    </row>
    <row r="552" spans="1:10" x14ac:dyDescent="0.25">
      <c r="A552" s="495" t="s">
        <v>66</v>
      </c>
      <c r="B552" s="494" t="s">
        <v>51</v>
      </c>
      <c r="C552" s="285"/>
      <c r="D552" s="287"/>
      <c r="E552" s="287"/>
      <c r="F552" s="287"/>
      <c r="G552" s="287"/>
      <c r="H552" s="287"/>
      <c r="I552" s="288"/>
      <c r="J552" s="433"/>
    </row>
    <row r="553" spans="1:10" ht="14.4" x14ac:dyDescent="0.25">
      <c r="A553" s="223" t="s">
        <v>5</v>
      </c>
      <c r="B553" s="291" t="s">
        <v>612</v>
      </c>
      <c r="C553" s="225" t="s">
        <v>613</v>
      </c>
      <c r="D553" s="226" t="s">
        <v>1235</v>
      </c>
      <c r="E553" s="255"/>
      <c r="F553" s="255"/>
      <c r="G553" s="255"/>
      <c r="H553" s="205">
        <f>IFERROR(AVERAGEIF(E553:G553,"&gt;0",E553:G553),0)</f>
        <v>0</v>
      </c>
      <c r="I553" s="255"/>
      <c r="J553" s="13"/>
    </row>
    <row r="554" spans="1:10" ht="14.4" x14ac:dyDescent="0.25">
      <c r="A554" s="223" t="s">
        <v>7</v>
      </c>
      <c r="B554" s="291" t="s">
        <v>200</v>
      </c>
      <c r="C554" s="24" t="s">
        <v>127</v>
      </c>
      <c r="D554" s="176" t="s">
        <v>190</v>
      </c>
      <c r="E554" s="255"/>
      <c r="F554" s="255"/>
      <c r="G554" s="255"/>
      <c r="H554" s="205">
        <f>IFERROR(AVERAGEIF(E554:G554,"&gt;0",E554:G554),0)</f>
        <v>0</v>
      </c>
      <c r="I554" s="255"/>
      <c r="J554" s="13"/>
    </row>
    <row r="555" spans="1:10" ht="14.4" x14ac:dyDescent="0.25">
      <c r="A555" s="223" t="s">
        <v>9</v>
      </c>
      <c r="B555" s="291" t="s">
        <v>52</v>
      </c>
      <c r="C555" s="24" t="s">
        <v>127</v>
      </c>
      <c r="D555" s="176" t="s">
        <v>201</v>
      </c>
      <c r="E555" s="256"/>
      <c r="F555" s="256"/>
      <c r="G555" s="256"/>
      <c r="H555" s="205">
        <f>IFERROR(AVERAGEA(E555:G555),0)</f>
        <v>0</v>
      </c>
      <c r="I555" s="429"/>
      <c r="J555" s="13"/>
    </row>
    <row r="556" spans="1:10" ht="14.4" x14ac:dyDescent="0.25">
      <c r="A556" s="223" t="s">
        <v>11</v>
      </c>
      <c r="B556" s="291" t="s">
        <v>53</v>
      </c>
      <c r="C556" s="24" t="s">
        <v>127</v>
      </c>
      <c r="D556" s="176" t="s">
        <v>54</v>
      </c>
      <c r="E556" s="255"/>
      <c r="F556" s="255"/>
      <c r="G556" s="255"/>
      <c r="H556" s="538">
        <f>IFERROR(AVERAGEIF(E556:G556,"&gt;0",E556:G556),0)</f>
        <v>0</v>
      </c>
      <c r="I556" s="255"/>
      <c r="J556" s="13"/>
    </row>
    <row r="557" spans="1:10" ht="14.4" x14ac:dyDescent="0.25">
      <c r="A557" s="176" t="s">
        <v>30</v>
      </c>
      <c r="B557" s="291" t="s">
        <v>202</v>
      </c>
      <c r="C557" s="24" t="s">
        <v>127</v>
      </c>
      <c r="D557" s="176" t="s">
        <v>201</v>
      </c>
      <c r="E557" s="256"/>
      <c r="F557" s="256"/>
      <c r="G557" s="256"/>
      <c r="H557" s="205">
        <f>IFERROR(AVERAGEA(E557:G557),0)</f>
        <v>0</v>
      </c>
      <c r="I557" s="429"/>
      <c r="J557" s="13"/>
    </row>
    <row r="558" spans="1:10" ht="14.4" x14ac:dyDescent="0.25">
      <c r="A558" s="223" t="s">
        <v>32</v>
      </c>
      <c r="B558" s="291" t="s">
        <v>203</v>
      </c>
      <c r="C558" s="24" t="s">
        <v>127</v>
      </c>
      <c r="D558" s="176" t="s">
        <v>201</v>
      </c>
      <c r="E558" s="256"/>
      <c r="F558" s="256"/>
      <c r="G558" s="256"/>
      <c r="H558" s="205">
        <f>IFERROR(AVERAGEA(E558:G558),0)</f>
        <v>0</v>
      </c>
      <c r="I558" s="429"/>
      <c r="J558" s="13"/>
    </row>
    <row r="559" spans="1:10" ht="14.4" x14ac:dyDescent="0.25">
      <c r="A559" s="223" t="s">
        <v>35</v>
      </c>
      <c r="B559" s="291" t="s">
        <v>605</v>
      </c>
      <c r="C559" s="24" t="s">
        <v>127</v>
      </c>
      <c r="D559" s="176" t="s">
        <v>201</v>
      </c>
      <c r="E559" s="256"/>
      <c r="F559" s="256"/>
      <c r="G559" s="256"/>
      <c r="H559" s="205">
        <f>IFERROR(AVERAGEA(E559:G559),0)</f>
        <v>0</v>
      </c>
      <c r="I559" s="429"/>
      <c r="J559" s="13"/>
    </row>
    <row r="560" spans="1:10" ht="14.4" x14ac:dyDescent="0.25">
      <c r="A560" s="223" t="s">
        <v>38</v>
      </c>
      <c r="B560" s="291" t="s">
        <v>675</v>
      </c>
      <c r="C560" s="24" t="s">
        <v>127</v>
      </c>
      <c r="D560" s="176" t="s">
        <v>201</v>
      </c>
      <c r="E560" s="256"/>
      <c r="F560" s="256"/>
      <c r="G560" s="537"/>
      <c r="H560" s="205">
        <f>IFERROR(AVERAGEA(E560:G560),0)</f>
        <v>0</v>
      </c>
      <c r="I560" s="429"/>
      <c r="J560" s="354"/>
    </row>
    <row r="561" spans="1:10" x14ac:dyDescent="0.25">
      <c r="A561" s="72" t="s">
        <v>39</v>
      </c>
      <c r="B561" s="62" t="s">
        <v>204</v>
      </c>
      <c r="C561" s="236" t="s">
        <v>642</v>
      </c>
      <c r="D561" s="72" t="s">
        <v>191</v>
      </c>
      <c r="E561" s="180">
        <f>(E557+E558+E559+E560)*E556</f>
        <v>0</v>
      </c>
      <c r="F561" s="180">
        <f>(F557+F558+F559+F560)*F556</f>
        <v>0</v>
      </c>
      <c r="G561" s="180">
        <f>(G557+G558+G559+G560)*G556</f>
        <v>0</v>
      </c>
      <c r="H561" s="180">
        <f>(H557+H558+H559+H560)*H556</f>
        <v>0</v>
      </c>
      <c r="I561" s="180">
        <f>(I557+I558+I559+I560)*I556</f>
        <v>0</v>
      </c>
      <c r="J561" s="408"/>
    </row>
    <row r="562" spans="1:10" x14ac:dyDescent="0.25">
      <c r="A562" s="72" t="s">
        <v>169</v>
      </c>
      <c r="B562" s="62" t="s">
        <v>205</v>
      </c>
      <c r="C562" s="236" t="s">
        <v>643</v>
      </c>
      <c r="D562" s="72" t="s">
        <v>137</v>
      </c>
      <c r="E562" s="180">
        <f>((E554*E556*E557/1000))</f>
        <v>0</v>
      </c>
      <c r="F562" s="180">
        <f>((F554*F556*F557/1000))</f>
        <v>0</v>
      </c>
      <c r="G562" s="180">
        <f>((G554*G556*G557/1000))</f>
        <v>0</v>
      </c>
      <c r="H562" s="180">
        <f>((H554*H556*H557/1000))</f>
        <v>0</v>
      </c>
      <c r="I562" s="180">
        <f>((I554*I556*I557/1000))</f>
        <v>0</v>
      </c>
      <c r="J562" s="408"/>
    </row>
    <row r="563" spans="1:10" x14ac:dyDescent="0.25">
      <c r="A563" s="72" t="s">
        <v>171</v>
      </c>
      <c r="B563" s="62" t="s">
        <v>206</v>
      </c>
      <c r="C563" s="236" t="s">
        <v>644</v>
      </c>
      <c r="D563" s="72" t="s">
        <v>137</v>
      </c>
      <c r="E563" s="180">
        <f>E554*E556*E558/1000</f>
        <v>0</v>
      </c>
      <c r="F563" s="180">
        <f>F554*F556*F558/1000</f>
        <v>0</v>
      </c>
      <c r="G563" s="180">
        <f>G554*G556*G558/1000</f>
        <v>0</v>
      </c>
      <c r="H563" s="180">
        <f>H554*H556*H558/1000</f>
        <v>0</v>
      </c>
      <c r="I563" s="180">
        <f>I554*I556*I558/1000</f>
        <v>0</v>
      </c>
      <c r="J563" s="408"/>
    </row>
    <row r="564" spans="1:10" x14ac:dyDescent="0.25">
      <c r="A564" s="72" t="s">
        <v>271</v>
      </c>
      <c r="B564" s="62" t="s">
        <v>606</v>
      </c>
      <c r="C564" s="236" t="s">
        <v>645</v>
      </c>
      <c r="D564" s="72" t="s">
        <v>137</v>
      </c>
      <c r="E564" s="180">
        <f>E554*E556*E559/1000</f>
        <v>0</v>
      </c>
      <c r="F564" s="180">
        <f>F554*F556*F559/1000</f>
        <v>0</v>
      </c>
      <c r="G564" s="180">
        <f>G554*G556*G559/1000</f>
        <v>0</v>
      </c>
      <c r="H564" s="180">
        <f>H554*H556*H559/1000</f>
        <v>0</v>
      </c>
      <c r="I564" s="180">
        <f>I554*I556*I559/1000</f>
        <v>0</v>
      </c>
      <c r="J564" s="408"/>
    </row>
    <row r="565" spans="1:10" x14ac:dyDescent="0.25">
      <c r="A565" s="72" t="s">
        <v>273</v>
      </c>
      <c r="B565" s="62" t="s">
        <v>194</v>
      </c>
      <c r="C565" s="236" t="s">
        <v>646</v>
      </c>
      <c r="D565" s="72" t="s">
        <v>137</v>
      </c>
      <c r="E565" s="180">
        <f>E554*E556*E560/1000</f>
        <v>0</v>
      </c>
      <c r="F565" s="180">
        <f>F554*F556*F560/1000</f>
        <v>0</v>
      </c>
      <c r="G565" s="180">
        <f>G554*G556*G560/1000</f>
        <v>0</v>
      </c>
      <c r="H565" s="180">
        <f>H554*H556*H560/1000</f>
        <v>0</v>
      </c>
      <c r="I565" s="180">
        <f>I554*I556*I560/1000</f>
        <v>0</v>
      </c>
      <c r="J565" s="408"/>
    </row>
    <row r="566" spans="1:10" x14ac:dyDescent="0.25">
      <c r="A566" s="901"/>
      <c r="B566" s="902"/>
      <c r="C566" s="427"/>
      <c r="D566" s="428"/>
      <c r="E566" s="428"/>
      <c r="F566" s="428"/>
      <c r="G566" s="428"/>
      <c r="H566" s="428"/>
      <c r="I566" s="428"/>
      <c r="J566" s="13"/>
    </row>
    <row r="567" spans="1:10" x14ac:dyDescent="0.25">
      <c r="A567" s="495" t="s">
        <v>68</v>
      </c>
      <c r="B567" s="494" t="s">
        <v>55</v>
      </c>
      <c r="C567" s="285"/>
      <c r="D567" s="285"/>
      <c r="E567" s="285"/>
      <c r="F567" s="285"/>
      <c r="G567" s="285"/>
      <c r="H567" s="285"/>
      <c r="I567" s="285"/>
      <c r="J567" s="402"/>
    </row>
    <row r="568" spans="1:10" ht="14.4" x14ac:dyDescent="0.25">
      <c r="A568" s="223" t="s">
        <v>5</v>
      </c>
      <c r="B568" s="291" t="s">
        <v>612</v>
      </c>
      <c r="C568" s="225" t="s">
        <v>613</v>
      </c>
      <c r="D568" s="226" t="s">
        <v>1235</v>
      </c>
      <c r="E568" s="255"/>
      <c r="F568" s="255"/>
      <c r="G568" s="255"/>
      <c r="H568" s="205">
        <f>IFERROR(AVERAGEIF(E568:G568,"&gt;0",E568:G568),0)</f>
        <v>0</v>
      </c>
      <c r="I568" s="255"/>
      <c r="J568" s="13"/>
    </row>
    <row r="569" spans="1:10" ht="14.4" x14ac:dyDescent="0.25">
      <c r="A569" s="223" t="s">
        <v>7</v>
      </c>
      <c r="B569" s="291" t="s">
        <v>200</v>
      </c>
      <c r="C569" s="24" t="s">
        <v>127</v>
      </c>
      <c r="D569" s="176" t="s">
        <v>190</v>
      </c>
      <c r="E569" s="255"/>
      <c r="F569" s="255"/>
      <c r="G569" s="255"/>
      <c r="H569" s="205">
        <f>IFERROR(AVERAGEIF(E569:G569,"&gt;0",E569:G569),0)</f>
        <v>0</v>
      </c>
      <c r="I569" s="255"/>
      <c r="J569" s="13"/>
    </row>
    <row r="570" spans="1:10" ht="14.4" x14ac:dyDescent="0.25">
      <c r="A570" s="223" t="s">
        <v>9</v>
      </c>
      <c r="B570" s="291" t="s">
        <v>44</v>
      </c>
      <c r="C570" s="24" t="s">
        <v>127</v>
      </c>
      <c r="D570" s="176" t="s">
        <v>191</v>
      </c>
      <c r="E570" s="256"/>
      <c r="F570" s="256"/>
      <c r="G570" s="256">
        <v>0</v>
      </c>
      <c r="H570" s="205">
        <f>IFERROR(AVERAGEA(E570:G570),0)</f>
        <v>0</v>
      </c>
      <c r="I570" s="429">
        <v>0</v>
      </c>
      <c r="J570" s="13"/>
    </row>
    <row r="571" spans="1:10" ht="14.4" x14ac:dyDescent="0.25">
      <c r="A571" s="223" t="s">
        <v>11</v>
      </c>
      <c r="B571" s="291" t="s">
        <v>53</v>
      </c>
      <c r="C571" s="24" t="s">
        <v>127</v>
      </c>
      <c r="D571" s="176" t="s">
        <v>54</v>
      </c>
      <c r="E571" s="255"/>
      <c r="F571" s="255"/>
      <c r="G571" s="255"/>
      <c r="H571" s="205">
        <f>IFERROR(AVERAGEIF(E571:G571,"&gt;0",E571:G571),0)</f>
        <v>0</v>
      </c>
      <c r="I571" s="255"/>
      <c r="J571" s="13"/>
    </row>
    <row r="572" spans="1:10" ht="14.4" x14ac:dyDescent="0.25">
      <c r="A572" s="176" t="s">
        <v>30</v>
      </c>
      <c r="B572" s="291" t="s">
        <v>202</v>
      </c>
      <c r="C572" s="24" t="s">
        <v>127</v>
      </c>
      <c r="D572" s="176" t="s">
        <v>191</v>
      </c>
      <c r="E572" s="256"/>
      <c r="F572" s="256"/>
      <c r="G572" s="256">
        <v>0</v>
      </c>
      <c r="H572" s="205">
        <f>IFERROR(AVERAGEA(E572:G572),0)</f>
        <v>0</v>
      </c>
      <c r="I572" s="429">
        <v>0</v>
      </c>
      <c r="J572" s="354"/>
    </row>
    <row r="573" spans="1:10" ht="14.4" x14ac:dyDescent="0.25">
      <c r="A573" s="223" t="s">
        <v>32</v>
      </c>
      <c r="B573" s="291" t="s">
        <v>203</v>
      </c>
      <c r="C573" s="24" t="s">
        <v>127</v>
      </c>
      <c r="D573" s="176" t="s">
        <v>191</v>
      </c>
      <c r="E573" s="256"/>
      <c r="F573" s="256"/>
      <c r="G573" s="256">
        <v>0</v>
      </c>
      <c r="H573" s="205">
        <f>IFERROR(AVERAGEA(E573:G573),0)</f>
        <v>0</v>
      </c>
      <c r="I573" s="429">
        <v>0</v>
      </c>
      <c r="J573" s="354"/>
    </row>
    <row r="574" spans="1:10" ht="14.4" x14ac:dyDescent="0.25">
      <c r="A574" s="223" t="s">
        <v>35</v>
      </c>
      <c r="B574" s="291" t="s">
        <v>605</v>
      </c>
      <c r="C574" s="24" t="s">
        <v>127</v>
      </c>
      <c r="D574" s="176" t="s">
        <v>191</v>
      </c>
      <c r="E574" s="256"/>
      <c r="F574" s="256"/>
      <c r="G574" s="256">
        <v>0</v>
      </c>
      <c r="H574" s="205">
        <f>IFERROR(AVERAGEA(E574:G574),0)</f>
        <v>0</v>
      </c>
      <c r="I574" s="429">
        <v>0</v>
      </c>
      <c r="J574" s="354"/>
    </row>
    <row r="575" spans="1:10" ht="14.4" x14ac:dyDescent="0.25">
      <c r="A575" s="223" t="s">
        <v>38</v>
      </c>
      <c r="B575" s="304" t="s">
        <v>647</v>
      </c>
      <c r="C575" s="24" t="s">
        <v>127</v>
      </c>
      <c r="D575" s="176" t="s">
        <v>191</v>
      </c>
      <c r="E575" s="256"/>
      <c r="F575" s="256"/>
      <c r="G575" s="256">
        <v>0</v>
      </c>
      <c r="H575" s="205">
        <f>IFERROR(AVERAGEA(E575:G575),0)</f>
        <v>0</v>
      </c>
      <c r="I575" s="429">
        <v>0</v>
      </c>
      <c r="J575" s="354"/>
    </row>
    <row r="576" spans="1:10" x14ac:dyDescent="0.25">
      <c r="A576" s="72" t="s">
        <v>39</v>
      </c>
      <c r="B576" s="62" t="s">
        <v>56</v>
      </c>
      <c r="C576" s="236" t="s">
        <v>642</v>
      </c>
      <c r="D576" s="72" t="s">
        <v>191</v>
      </c>
      <c r="E576" s="72">
        <f>(E572+E573+E574+E575)</f>
        <v>0</v>
      </c>
      <c r="F576" s="72">
        <f>(F572+F573+F574+F575)</f>
        <v>0</v>
      </c>
      <c r="G576" s="72">
        <f>(G572+G573+G574+G575)</f>
        <v>0</v>
      </c>
      <c r="H576" s="72">
        <f>(H572+H573+H574+H575)</f>
        <v>0</v>
      </c>
      <c r="I576" s="72">
        <f>(I572+I573+I574+I575)</f>
        <v>0</v>
      </c>
      <c r="J576" s="408"/>
    </row>
    <row r="577" spans="1:10" x14ac:dyDescent="0.25">
      <c r="A577" s="72" t="s">
        <v>169</v>
      </c>
      <c r="B577" s="62" t="s">
        <v>205</v>
      </c>
      <c r="C577" s="236" t="s">
        <v>608</v>
      </c>
      <c r="D577" s="72" t="s">
        <v>137</v>
      </c>
      <c r="E577" s="72">
        <f>E572*E569/1000</f>
        <v>0</v>
      </c>
      <c r="F577" s="72">
        <f>F572*F569/1000</f>
        <v>0</v>
      </c>
      <c r="G577" s="72">
        <f>G572*G569/1000</f>
        <v>0</v>
      </c>
      <c r="H577" s="72">
        <f>H572*H569/1000</f>
        <v>0</v>
      </c>
      <c r="I577" s="72">
        <f>I572*I569/1000</f>
        <v>0</v>
      </c>
      <c r="J577" s="408"/>
    </row>
    <row r="578" spans="1:10" x14ac:dyDescent="0.25">
      <c r="A578" s="72" t="s">
        <v>171</v>
      </c>
      <c r="B578" s="62" t="s">
        <v>206</v>
      </c>
      <c r="C578" s="236" t="s">
        <v>195</v>
      </c>
      <c r="D578" s="72" t="s">
        <v>137</v>
      </c>
      <c r="E578" s="72">
        <f>E573*E569/1000</f>
        <v>0</v>
      </c>
      <c r="F578" s="72">
        <f>F573*F569/1000</f>
        <v>0</v>
      </c>
      <c r="G578" s="72">
        <f>G573*G569/1000</f>
        <v>0</v>
      </c>
      <c r="H578" s="72">
        <f>H573*H569/1000</f>
        <v>0</v>
      </c>
      <c r="I578" s="72">
        <f>I573*I569/1000</f>
        <v>0</v>
      </c>
      <c r="J578" s="408"/>
    </row>
    <row r="579" spans="1:10" x14ac:dyDescent="0.25">
      <c r="A579" s="72" t="s">
        <v>271</v>
      </c>
      <c r="B579" s="62" t="s">
        <v>606</v>
      </c>
      <c r="C579" s="236" t="s">
        <v>648</v>
      </c>
      <c r="D579" s="72" t="s">
        <v>137</v>
      </c>
      <c r="E579" s="72">
        <f>E569*E574/1000</f>
        <v>0</v>
      </c>
      <c r="F579" s="72">
        <f>F569*F574/1000</f>
        <v>0</v>
      </c>
      <c r="G579" s="72">
        <f>G569*G574/1000</f>
        <v>0</v>
      </c>
      <c r="H579" s="72">
        <f>H569*H574/1000</f>
        <v>0</v>
      </c>
      <c r="I579" s="72">
        <f>I569*I574/1000</f>
        <v>0</v>
      </c>
      <c r="J579" s="408"/>
    </row>
    <row r="580" spans="1:10" x14ac:dyDescent="0.25">
      <c r="A580" s="72" t="s">
        <v>273</v>
      </c>
      <c r="B580" s="62" t="s">
        <v>194</v>
      </c>
      <c r="C580" s="236" t="s">
        <v>649</v>
      </c>
      <c r="D580" s="72" t="s">
        <v>137</v>
      </c>
      <c r="E580" s="72">
        <f>E575*E569/1000</f>
        <v>0</v>
      </c>
      <c r="F580" s="72">
        <f>F575*F569/1000</f>
        <v>0</v>
      </c>
      <c r="G580" s="72">
        <f>G575*G569/1000</f>
        <v>0</v>
      </c>
      <c r="H580" s="72">
        <f>H575*H569/1000</f>
        <v>0</v>
      </c>
      <c r="I580" s="72">
        <f>I575*I569/1000</f>
        <v>0</v>
      </c>
      <c r="J580" s="408"/>
    </row>
    <row r="581" spans="1:10" x14ac:dyDescent="0.25">
      <c r="A581" s="901"/>
      <c r="B581" s="295"/>
      <c r="C581" s="427"/>
      <c r="D581" s="428"/>
      <c r="E581" s="428"/>
      <c r="F581" s="428"/>
      <c r="G581" s="428"/>
      <c r="H581" s="428"/>
      <c r="I581" s="428"/>
      <c r="J581" s="13"/>
    </row>
    <row r="582" spans="1:10" x14ac:dyDescent="0.25">
      <c r="A582" s="495" t="s">
        <v>69</v>
      </c>
      <c r="B582" s="494" t="s">
        <v>57</v>
      </c>
      <c r="C582" s="285"/>
      <c r="D582" s="285"/>
      <c r="E582" s="285"/>
      <c r="F582" s="285"/>
      <c r="G582" s="285"/>
      <c r="H582" s="285"/>
      <c r="I582" s="285"/>
      <c r="J582" s="402"/>
    </row>
    <row r="583" spans="1:10" ht="14.4" x14ac:dyDescent="0.25">
      <c r="A583" s="223" t="s">
        <v>5</v>
      </c>
      <c r="B583" s="23" t="s">
        <v>612</v>
      </c>
      <c r="C583" s="225" t="s">
        <v>613</v>
      </c>
      <c r="D583" s="226" t="s">
        <v>1235</v>
      </c>
      <c r="E583" s="255"/>
      <c r="F583" s="255"/>
      <c r="G583" s="255"/>
      <c r="H583" s="205">
        <f>IFERROR(AVERAGEIF(E583:G583,"&gt;0",E583:G583),0)</f>
        <v>0</v>
      </c>
      <c r="I583" s="255"/>
      <c r="J583" s="354"/>
    </row>
    <row r="584" spans="1:10" ht="14.4" x14ac:dyDescent="0.25">
      <c r="A584" s="223" t="s">
        <v>7</v>
      </c>
      <c r="B584" s="23" t="s">
        <v>200</v>
      </c>
      <c r="C584" s="24" t="s">
        <v>127</v>
      </c>
      <c r="D584" s="176" t="s">
        <v>190</v>
      </c>
      <c r="E584" s="255"/>
      <c r="F584" s="255"/>
      <c r="G584" s="255"/>
      <c r="H584" s="205">
        <f>IFERROR(AVERAGEIF(E584:G584,"&gt;0",E584:G584),0)</f>
        <v>0</v>
      </c>
      <c r="I584" s="255"/>
      <c r="J584" s="354"/>
    </row>
    <row r="585" spans="1:10" ht="14.4" x14ac:dyDescent="0.25">
      <c r="A585" s="223" t="s">
        <v>9</v>
      </c>
      <c r="B585" s="23" t="s">
        <v>52</v>
      </c>
      <c r="C585" s="24" t="s">
        <v>127</v>
      </c>
      <c r="D585" s="176" t="s">
        <v>191</v>
      </c>
      <c r="E585" s="256"/>
      <c r="F585" s="256"/>
      <c r="G585" s="256">
        <v>0</v>
      </c>
      <c r="H585" s="205">
        <f>IFERROR(AVERAGEA(E585:G585),0)</f>
        <v>0</v>
      </c>
      <c r="I585" s="429">
        <v>0</v>
      </c>
      <c r="J585" s="354"/>
    </row>
    <row r="586" spans="1:10" ht="14.4" x14ac:dyDescent="0.25">
      <c r="A586" s="223" t="s">
        <v>11</v>
      </c>
      <c r="B586" s="23" t="s">
        <v>60</v>
      </c>
      <c r="C586" s="305" t="s">
        <v>127</v>
      </c>
      <c r="D586" s="176" t="s">
        <v>54</v>
      </c>
      <c r="E586" s="255"/>
      <c r="F586" s="255"/>
      <c r="G586" s="255"/>
      <c r="H586" s="205">
        <f>IFERROR(AVERAGEIF(E586:G586,"&gt;0",E586:G586),0)</f>
        <v>0</v>
      </c>
      <c r="I586" s="255"/>
      <c r="J586" s="354"/>
    </row>
    <row r="587" spans="1:10" ht="14.4" x14ac:dyDescent="0.25">
      <c r="A587" s="176" t="s">
        <v>30</v>
      </c>
      <c r="B587" s="23" t="s">
        <v>202</v>
      </c>
      <c r="C587" s="24" t="s">
        <v>127</v>
      </c>
      <c r="D587" s="176" t="s">
        <v>191</v>
      </c>
      <c r="E587" s="256"/>
      <c r="F587" s="256"/>
      <c r="G587" s="256">
        <v>0</v>
      </c>
      <c r="H587" s="205">
        <f>IFERROR(AVERAGEA(E587:G587),0)</f>
        <v>0</v>
      </c>
      <c r="I587" s="429">
        <v>0</v>
      </c>
      <c r="J587" s="354"/>
    </row>
    <row r="588" spans="1:10" ht="14.4" x14ac:dyDescent="0.25">
      <c r="A588" s="223" t="s">
        <v>32</v>
      </c>
      <c r="B588" s="23" t="s">
        <v>203</v>
      </c>
      <c r="C588" s="24" t="s">
        <v>127</v>
      </c>
      <c r="D588" s="176" t="s">
        <v>191</v>
      </c>
      <c r="E588" s="256"/>
      <c r="F588" s="256"/>
      <c r="G588" s="256">
        <v>0</v>
      </c>
      <c r="H588" s="205">
        <f>IFERROR(AVERAGEA(E588:G588),0)</f>
        <v>0</v>
      </c>
      <c r="I588" s="429">
        <v>0</v>
      </c>
      <c r="J588" s="13"/>
    </row>
    <row r="589" spans="1:10" ht="14.4" x14ac:dyDescent="0.25">
      <c r="A589" s="223" t="s">
        <v>35</v>
      </c>
      <c r="B589" s="23" t="s">
        <v>605</v>
      </c>
      <c r="C589" s="305" t="s">
        <v>127</v>
      </c>
      <c r="D589" s="176" t="s">
        <v>191</v>
      </c>
      <c r="E589" s="256"/>
      <c r="F589" s="256"/>
      <c r="G589" s="256">
        <v>0</v>
      </c>
      <c r="H589" s="205">
        <f>IFERROR(AVERAGEA(E589:G589),0)</f>
        <v>0</v>
      </c>
      <c r="I589" s="429">
        <v>0</v>
      </c>
      <c r="J589" s="13"/>
    </row>
    <row r="590" spans="1:10" ht="14.4" x14ac:dyDescent="0.25">
      <c r="A590" s="223" t="s">
        <v>38</v>
      </c>
      <c r="B590" s="306" t="s">
        <v>647</v>
      </c>
      <c r="C590" s="307" t="s">
        <v>127</v>
      </c>
      <c r="D590" s="176" t="s">
        <v>191</v>
      </c>
      <c r="E590" s="256"/>
      <c r="F590" s="256"/>
      <c r="G590" s="256">
        <v>0</v>
      </c>
      <c r="H590" s="205">
        <f>IFERROR(AVERAGEA(E590:G590),0)</f>
        <v>0</v>
      </c>
      <c r="I590" s="429">
        <v>0</v>
      </c>
      <c r="J590" s="13"/>
    </row>
    <row r="591" spans="1:10" x14ac:dyDescent="0.25">
      <c r="A591" s="72" t="s">
        <v>39</v>
      </c>
      <c r="B591" s="62" t="s">
        <v>58</v>
      </c>
      <c r="C591" s="236" t="s">
        <v>642</v>
      </c>
      <c r="D591" s="72" t="s">
        <v>191</v>
      </c>
      <c r="E591" s="72">
        <f>E587+E588+E589+E590</f>
        <v>0</v>
      </c>
      <c r="F591" s="72">
        <f>F587+F588+F589+F590</f>
        <v>0</v>
      </c>
      <c r="G591" s="72">
        <f>G587+G588+G589+G590</f>
        <v>0</v>
      </c>
      <c r="H591" s="72">
        <f>H587+H588+H589+H590</f>
        <v>0</v>
      </c>
      <c r="I591" s="72">
        <f>I587+I588+I589+I590</f>
        <v>0</v>
      </c>
      <c r="J591" s="408"/>
    </row>
    <row r="592" spans="1:10" x14ac:dyDescent="0.25">
      <c r="A592" s="72" t="s">
        <v>169</v>
      </c>
      <c r="B592" s="62" t="s">
        <v>205</v>
      </c>
      <c r="C592" s="236" t="s">
        <v>608</v>
      </c>
      <c r="D592" s="72" t="s">
        <v>137</v>
      </c>
      <c r="E592" s="72">
        <f>E587*E584/1000</f>
        <v>0</v>
      </c>
      <c r="F592" s="72">
        <f>F587*F584/1000</f>
        <v>0</v>
      </c>
      <c r="G592" s="72">
        <f>G587*G584/1000</f>
        <v>0</v>
      </c>
      <c r="H592" s="72">
        <f>H587*H584/1000</f>
        <v>0</v>
      </c>
      <c r="I592" s="72">
        <f>I587*I584/1000</f>
        <v>0</v>
      </c>
      <c r="J592" s="408"/>
    </row>
    <row r="593" spans="1:10" x14ac:dyDescent="0.25">
      <c r="A593" s="72" t="s">
        <v>171</v>
      </c>
      <c r="B593" s="62" t="s">
        <v>206</v>
      </c>
      <c r="C593" s="236" t="s">
        <v>195</v>
      </c>
      <c r="D593" s="72" t="s">
        <v>137</v>
      </c>
      <c r="E593" s="72">
        <f>E588*E584/1000</f>
        <v>0</v>
      </c>
      <c r="F593" s="72">
        <f>F588*F584/1000</f>
        <v>0</v>
      </c>
      <c r="G593" s="72">
        <f>G588*G584/1000</f>
        <v>0</v>
      </c>
      <c r="H593" s="72">
        <f>H588*H584/1000</f>
        <v>0</v>
      </c>
      <c r="I593" s="72">
        <f>I588*I584/1000</f>
        <v>0</v>
      </c>
      <c r="J593" s="408"/>
    </row>
    <row r="594" spans="1:10" x14ac:dyDescent="0.25">
      <c r="A594" s="72" t="s">
        <v>271</v>
      </c>
      <c r="B594" s="62" t="s">
        <v>606</v>
      </c>
      <c r="C594" s="236" t="s">
        <v>648</v>
      </c>
      <c r="D594" s="72" t="s">
        <v>137</v>
      </c>
      <c r="E594" s="72">
        <f>E584*E589/1000</f>
        <v>0</v>
      </c>
      <c r="F594" s="72">
        <f>F584*F589/1000</f>
        <v>0</v>
      </c>
      <c r="G594" s="72">
        <f>G584*G589/1000</f>
        <v>0</v>
      </c>
      <c r="H594" s="72">
        <f>H584*H589/1000</f>
        <v>0</v>
      </c>
      <c r="I594" s="72">
        <f>I584*I589/1000</f>
        <v>0</v>
      </c>
      <c r="J594" s="408"/>
    </row>
    <row r="595" spans="1:10" x14ac:dyDescent="0.25">
      <c r="A595" s="72" t="s">
        <v>273</v>
      </c>
      <c r="B595" s="62" t="s">
        <v>194</v>
      </c>
      <c r="C595" s="236" t="s">
        <v>649</v>
      </c>
      <c r="D595" s="72" t="s">
        <v>137</v>
      </c>
      <c r="E595" s="72">
        <f>E590*E584/1000</f>
        <v>0</v>
      </c>
      <c r="F595" s="72">
        <f>F590*F584/1000</f>
        <v>0</v>
      </c>
      <c r="G595" s="72">
        <f>G590*G584/1000</f>
        <v>0</v>
      </c>
      <c r="H595" s="72">
        <f>H590*H584/1000</f>
        <v>0</v>
      </c>
      <c r="I595" s="72">
        <f>I590*I584/1000</f>
        <v>0</v>
      </c>
      <c r="J595" s="408"/>
    </row>
    <row r="596" spans="1:10" x14ac:dyDescent="0.25">
      <c r="A596" s="899"/>
      <c r="B596" s="777"/>
      <c r="C596" s="422"/>
      <c r="D596" s="375"/>
      <c r="E596" s="375"/>
      <c r="F596" s="375"/>
      <c r="G596" s="375"/>
      <c r="H596" s="375"/>
      <c r="I596" s="375"/>
      <c r="J596" s="13"/>
    </row>
    <row r="597" spans="1:10" x14ac:dyDescent="0.25">
      <c r="A597" s="495" t="s">
        <v>72</v>
      </c>
      <c r="B597" s="494" t="s">
        <v>59</v>
      </c>
      <c r="C597" s="285"/>
      <c r="D597" s="285"/>
      <c r="E597" s="285"/>
      <c r="F597" s="285"/>
      <c r="G597" s="285"/>
      <c r="H597" s="285"/>
      <c r="I597" s="285"/>
      <c r="J597" s="17"/>
    </row>
    <row r="598" spans="1:10" ht="14.4" x14ac:dyDescent="0.25">
      <c r="A598" s="223" t="s">
        <v>5</v>
      </c>
      <c r="B598" s="23" t="s">
        <v>612</v>
      </c>
      <c r="C598" s="225" t="s">
        <v>613</v>
      </c>
      <c r="D598" s="226" t="s">
        <v>1235</v>
      </c>
      <c r="E598" s="255"/>
      <c r="F598" s="255"/>
      <c r="G598" s="255"/>
      <c r="H598" s="205">
        <f>IFERROR(AVERAGEIF(E598:G598,"&gt;0",E598:G598),0)</f>
        <v>0</v>
      </c>
      <c r="I598" s="255"/>
      <c r="J598" s="354"/>
    </row>
    <row r="599" spans="1:10" ht="14.4" x14ac:dyDescent="0.25">
      <c r="A599" s="223" t="s">
        <v>7</v>
      </c>
      <c r="B599" s="23" t="s">
        <v>200</v>
      </c>
      <c r="C599" s="305" t="s">
        <v>127</v>
      </c>
      <c r="D599" s="176" t="s">
        <v>190</v>
      </c>
      <c r="E599" s="255"/>
      <c r="F599" s="255"/>
      <c r="G599" s="255"/>
      <c r="H599" s="205">
        <f>IFERROR(AVERAGEIF(E599:G599,"&gt;0",E599:G599),0)</f>
        <v>0</v>
      </c>
      <c r="I599" s="255"/>
      <c r="J599" s="354"/>
    </row>
    <row r="600" spans="1:10" ht="14.4" x14ac:dyDescent="0.25">
      <c r="A600" s="223" t="s">
        <v>9</v>
      </c>
      <c r="B600" s="23" t="s">
        <v>52</v>
      </c>
      <c r="C600" s="305" t="s">
        <v>127</v>
      </c>
      <c r="D600" s="176" t="s">
        <v>201</v>
      </c>
      <c r="E600" s="256"/>
      <c r="F600" s="256"/>
      <c r="G600" s="256">
        <v>0</v>
      </c>
      <c r="H600" s="205">
        <f>IFERROR(AVERAGEA(E600:G600),0)</f>
        <v>0</v>
      </c>
      <c r="I600" s="429">
        <v>0</v>
      </c>
      <c r="J600" s="354"/>
    </row>
    <row r="601" spans="1:10" ht="14.4" x14ac:dyDescent="0.25">
      <c r="A601" s="223" t="s">
        <v>11</v>
      </c>
      <c r="B601" s="23" t="s">
        <v>60</v>
      </c>
      <c r="C601" s="305" t="s">
        <v>127</v>
      </c>
      <c r="D601" s="176" t="s">
        <v>54</v>
      </c>
      <c r="E601" s="255"/>
      <c r="F601" s="255"/>
      <c r="G601" s="255"/>
      <c r="H601" s="205">
        <f>IFERROR(AVERAGEIF(E601:G601,"&gt;0",E601:G601),0)</f>
        <v>0</v>
      </c>
      <c r="I601" s="255"/>
      <c r="J601" s="13"/>
    </row>
    <row r="602" spans="1:10" ht="14.4" x14ac:dyDescent="0.25">
      <c r="A602" s="176" t="s">
        <v>30</v>
      </c>
      <c r="B602" s="23" t="s">
        <v>202</v>
      </c>
      <c r="C602" s="305" t="s">
        <v>127</v>
      </c>
      <c r="D602" s="176" t="s">
        <v>201</v>
      </c>
      <c r="E602" s="256"/>
      <c r="F602" s="256"/>
      <c r="G602" s="256">
        <v>0</v>
      </c>
      <c r="H602" s="205">
        <f>IFERROR(AVERAGEA(E602:G602),0)</f>
        <v>0</v>
      </c>
      <c r="I602" s="429">
        <v>0</v>
      </c>
      <c r="J602" s="13"/>
    </row>
    <row r="603" spans="1:10" ht="14.4" x14ac:dyDescent="0.25">
      <c r="A603" s="223" t="s">
        <v>32</v>
      </c>
      <c r="B603" s="23" t="s">
        <v>203</v>
      </c>
      <c r="C603" s="305" t="s">
        <v>127</v>
      </c>
      <c r="D603" s="176" t="s">
        <v>201</v>
      </c>
      <c r="E603" s="256"/>
      <c r="F603" s="256"/>
      <c r="G603" s="256">
        <v>0</v>
      </c>
      <c r="H603" s="205">
        <f>IFERROR(AVERAGEA(E603:G603),0)</f>
        <v>0</v>
      </c>
      <c r="I603" s="429">
        <v>0</v>
      </c>
      <c r="J603" s="13"/>
    </row>
    <row r="604" spans="1:10" ht="14.4" x14ac:dyDescent="0.25">
      <c r="A604" s="223" t="s">
        <v>35</v>
      </c>
      <c r="B604" s="23" t="s">
        <v>605</v>
      </c>
      <c r="C604" s="305" t="s">
        <v>127</v>
      </c>
      <c r="D604" s="176" t="s">
        <v>201</v>
      </c>
      <c r="E604" s="256"/>
      <c r="F604" s="256"/>
      <c r="G604" s="256">
        <v>0</v>
      </c>
      <c r="H604" s="205">
        <f>IFERROR(AVERAGEA(E604:G604),0)</f>
        <v>0</v>
      </c>
      <c r="I604" s="429">
        <v>0</v>
      </c>
      <c r="J604" s="13"/>
    </row>
    <row r="605" spans="1:10" s="930" customFormat="1" ht="14.4" x14ac:dyDescent="0.25">
      <c r="A605" s="223" t="s">
        <v>38</v>
      </c>
      <c r="B605" s="23" t="s">
        <v>1807</v>
      </c>
      <c r="C605" s="305" t="s">
        <v>127</v>
      </c>
      <c r="D605" s="176" t="s">
        <v>201</v>
      </c>
      <c r="E605" s="945"/>
      <c r="F605" s="945"/>
      <c r="G605" s="945">
        <v>0</v>
      </c>
      <c r="H605" s="205">
        <f>IFERROR(AVERAGEA(E605:G605),0)</f>
        <v>0</v>
      </c>
      <c r="I605" s="429">
        <v>0</v>
      </c>
      <c r="J605" s="929"/>
    </row>
    <row r="606" spans="1:10" ht="27.6" x14ac:dyDescent="0.25">
      <c r="A606" s="223" t="s">
        <v>39</v>
      </c>
      <c r="B606" s="23" t="s">
        <v>1785</v>
      </c>
      <c r="C606" s="24" t="s">
        <v>127</v>
      </c>
      <c r="D606" s="176" t="s">
        <v>201</v>
      </c>
      <c r="E606" s="945"/>
      <c r="F606" s="945"/>
      <c r="G606" s="945">
        <v>0</v>
      </c>
      <c r="H606" s="205">
        <f>IFERROR(AVERAGEA(E606:G606),0)</f>
        <v>0</v>
      </c>
      <c r="I606" s="429">
        <v>0</v>
      </c>
      <c r="J606" s="13"/>
    </row>
    <row r="607" spans="1:10" ht="27.6" x14ac:dyDescent="0.25">
      <c r="A607" s="792" t="s">
        <v>169</v>
      </c>
      <c r="B607" s="941" t="s">
        <v>61</v>
      </c>
      <c r="C607" s="791" t="s">
        <v>1781</v>
      </c>
      <c r="D607" s="792" t="s">
        <v>191</v>
      </c>
      <c r="E607" s="792">
        <f>(E602+E603+E604+E605+E606)*E601</f>
        <v>0</v>
      </c>
      <c r="F607" s="792">
        <f>(F602+F603+F604+F605+F606)*F601</f>
        <v>0</v>
      </c>
      <c r="G607" s="792">
        <f>(G602+G603+G604+G605+G606)*G601</f>
        <v>0</v>
      </c>
      <c r="H607" s="792">
        <f>(H602+H603+H604+H605+H606)*H601</f>
        <v>0</v>
      </c>
      <c r="I607" s="792">
        <f>(I602+I603+I604+I605+I606)*I601</f>
        <v>0</v>
      </c>
      <c r="J607" s="408"/>
    </row>
    <row r="608" spans="1:10" x14ac:dyDescent="0.25">
      <c r="A608" s="792" t="s">
        <v>171</v>
      </c>
      <c r="B608" s="941" t="s">
        <v>205</v>
      </c>
      <c r="C608" s="791" t="s">
        <v>1782</v>
      </c>
      <c r="D608" s="792" t="s">
        <v>137</v>
      </c>
      <c r="E608" s="792">
        <f>E602*E601*E599/1000</f>
        <v>0</v>
      </c>
      <c r="F608" s="792">
        <f>F602*F601*F599/1000</f>
        <v>0</v>
      </c>
      <c r="G608" s="792">
        <f>G602*G601*G599/1000</f>
        <v>0</v>
      </c>
      <c r="H608" s="792">
        <f>H602*H601*H599/1000</f>
        <v>0</v>
      </c>
      <c r="I608" s="792">
        <f>I602*I601*I599/1000</f>
        <v>0</v>
      </c>
      <c r="J608" s="408"/>
    </row>
    <row r="609" spans="1:10" x14ac:dyDescent="0.25">
      <c r="A609" s="792" t="s">
        <v>271</v>
      </c>
      <c r="B609" s="941" t="s">
        <v>206</v>
      </c>
      <c r="C609" s="791" t="s">
        <v>1783</v>
      </c>
      <c r="D609" s="792" t="s">
        <v>137</v>
      </c>
      <c r="E609" s="792">
        <f>E603*E601*E599/1000</f>
        <v>0</v>
      </c>
      <c r="F609" s="792">
        <f>F603*F601*F599/1000</f>
        <v>0</v>
      </c>
      <c r="G609" s="792">
        <f>G603*G601*G599/1000</f>
        <v>0</v>
      </c>
      <c r="H609" s="792">
        <f>H603*H601*H599/1000</f>
        <v>0</v>
      </c>
      <c r="I609" s="792">
        <f>I603*I601*I599/1000</f>
        <v>0</v>
      </c>
      <c r="J609" s="408"/>
    </row>
    <row r="610" spans="1:10" x14ac:dyDescent="0.25">
      <c r="A610" s="792" t="s">
        <v>273</v>
      </c>
      <c r="B610" s="941" t="s">
        <v>606</v>
      </c>
      <c r="C610" s="791" t="s">
        <v>648</v>
      </c>
      <c r="D610" s="792" t="s">
        <v>137</v>
      </c>
      <c r="E610" s="792">
        <f>E599*E604*E601/1000</f>
        <v>0</v>
      </c>
      <c r="F610" s="792">
        <f>F599*F604*F601/1000</f>
        <v>0</v>
      </c>
      <c r="G610" s="792">
        <f>G599*G604*G601/1000</f>
        <v>0</v>
      </c>
      <c r="H610" s="792">
        <f>H599*H604*H601/1000</f>
        <v>0</v>
      </c>
      <c r="I610" s="792">
        <f>I599*I604*I601/1000</f>
        <v>0</v>
      </c>
      <c r="J610" s="408"/>
    </row>
    <row r="611" spans="1:10" s="930" customFormat="1" x14ac:dyDescent="0.25">
      <c r="A611" s="792" t="s">
        <v>274</v>
      </c>
      <c r="B611" s="941" t="s">
        <v>1808</v>
      </c>
      <c r="C611" s="791" t="s">
        <v>1784</v>
      </c>
      <c r="D611" s="792" t="s">
        <v>137</v>
      </c>
      <c r="E611" s="792">
        <f>E605*E601*E599/1000</f>
        <v>0</v>
      </c>
      <c r="F611" s="792">
        <f>F605*F601*F599/1000</f>
        <v>0</v>
      </c>
      <c r="G611" s="792">
        <f>G605*G601*G599/1000</f>
        <v>0</v>
      </c>
      <c r="H611" s="792">
        <f>H605*H601*H599/1000</f>
        <v>0</v>
      </c>
      <c r="I611" s="792">
        <f>I605*I601*I599/1000</f>
        <v>0</v>
      </c>
      <c r="J611" s="931"/>
    </row>
    <row r="612" spans="1:10" x14ac:dyDescent="0.25">
      <c r="A612" s="792" t="s">
        <v>275</v>
      </c>
      <c r="B612" s="941" t="s">
        <v>194</v>
      </c>
      <c r="C612" s="791" t="s">
        <v>1787</v>
      </c>
      <c r="D612" s="792" t="s">
        <v>137</v>
      </c>
      <c r="E612" s="792">
        <f>E606*E601*E599/1000</f>
        <v>0</v>
      </c>
      <c r="F612" s="792">
        <f>F606*F601*F599/1000</f>
        <v>0</v>
      </c>
      <c r="G612" s="792">
        <f>G606*G601*G599/1000</f>
        <v>0</v>
      </c>
      <c r="H612" s="792">
        <f>H606*H601*H599/1000</f>
        <v>0</v>
      </c>
      <c r="I612" s="792">
        <f>I606*I601*I599/1000</f>
        <v>0</v>
      </c>
      <c r="J612" s="408"/>
    </row>
    <row r="613" spans="1:10" x14ac:dyDescent="0.25">
      <c r="A613" s="223"/>
      <c r="B613" s="291"/>
      <c r="C613" s="421"/>
      <c r="D613" s="375"/>
      <c r="E613" s="375"/>
      <c r="F613" s="375"/>
      <c r="G613" s="375"/>
      <c r="H613" s="375"/>
      <c r="I613" s="375"/>
      <c r="J613" s="354"/>
    </row>
    <row r="614" spans="1:10" x14ac:dyDescent="0.25">
      <c r="A614" s="495" t="s">
        <v>73</v>
      </c>
      <c r="B614" s="494" t="s">
        <v>62</v>
      </c>
      <c r="C614" s="285"/>
      <c r="D614" s="285"/>
      <c r="E614" s="285"/>
      <c r="F614" s="285"/>
      <c r="G614" s="285"/>
      <c r="H614" s="285"/>
      <c r="I614" s="285"/>
      <c r="J614" s="285"/>
    </row>
    <row r="615" spans="1:10" ht="14.4" x14ac:dyDescent="0.25">
      <c r="A615" s="223" t="s">
        <v>5</v>
      </c>
      <c r="B615" s="291" t="s">
        <v>612</v>
      </c>
      <c r="C615" s="225" t="s">
        <v>613</v>
      </c>
      <c r="D615" s="226" t="s">
        <v>1235</v>
      </c>
      <c r="E615" s="255"/>
      <c r="F615" s="255"/>
      <c r="G615" s="255"/>
      <c r="H615" s="205">
        <f>IFERROR(AVERAGEIF(E615:G615,"&gt;0",E615:G615),0)</f>
        <v>0</v>
      </c>
      <c r="I615" s="255"/>
      <c r="J615" s="354"/>
    </row>
    <row r="616" spans="1:10" ht="28.5" customHeight="1" x14ac:dyDescent="0.25">
      <c r="A616" s="223" t="s">
        <v>7</v>
      </c>
      <c r="B616" s="291" t="s">
        <v>200</v>
      </c>
      <c r="C616" s="305" t="s">
        <v>127</v>
      </c>
      <c r="D616" s="176" t="s">
        <v>190</v>
      </c>
      <c r="E616" s="255"/>
      <c r="F616" s="255"/>
      <c r="G616" s="255"/>
      <c r="H616" s="205">
        <f>IFERROR(AVERAGEIF(E616:G616,"&gt;0",E616:G616),0)</f>
        <v>0</v>
      </c>
      <c r="I616" s="255"/>
      <c r="J616" s="13"/>
    </row>
    <row r="617" spans="1:10" ht="14.4" x14ac:dyDescent="0.25">
      <c r="A617" s="223" t="s">
        <v>9</v>
      </c>
      <c r="B617" s="291" t="s">
        <v>52</v>
      </c>
      <c r="C617" s="305" t="s">
        <v>127</v>
      </c>
      <c r="D617" s="176" t="s">
        <v>201</v>
      </c>
      <c r="E617" s="256"/>
      <c r="F617" s="256"/>
      <c r="G617" s="256">
        <v>0</v>
      </c>
      <c r="H617" s="205">
        <f>IFERROR(AVERAGEA(E617:G617),0)</f>
        <v>0</v>
      </c>
      <c r="I617" s="429">
        <v>0</v>
      </c>
      <c r="J617" s="13"/>
    </row>
    <row r="618" spans="1:10" ht="14.4" x14ac:dyDescent="0.25">
      <c r="A618" s="223" t="s">
        <v>11</v>
      </c>
      <c r="B618" s="291" t="s">
        <v>60</v>
      </c>
      <c r="C618" s="305" t="s">
        <v>127</v>
      </c>
      <c r="D618" s="176" t="s">
        <v>54</v>
      </c>
      <c r="E618" s="255"/>
      <c r="F618" s="255"/>
      <c r="G618" s="255"/>
      <c r="H618" s="205">
        <f>IFERROR(AVERAGEIF(E618:G618,"&gt;0",E618:G618),0)</f>
        <v>0</v>
      </c>
      <c r="I618" s="255"/>
      <c r="J618" s="13"/>
    </row>
    <row r="619" spans="1:10" ht="14.4" x14ac:dyDescent="0.25">
      <c r="A619" s="176" t="s">
        <v>30</v>
      </c>
      <c r="B619" s="291" t="s">
        <v>202</v>
      </c>
      <c r="C619" s="305" t="s">
        <v>127</v>
      </c>
      <c r="D619" s="176" t="s">
        <v>201</v>
      </c>
      <c r="E619" s="256"/>
      <c r="F619" s="256"/>
      <c r="G619" s="256">
        <v>0</v>
      </c>
      <c r="H619" s="205">
        <f>IFERROR(AVERAGEA(E619:G619),0)</f>
        <v>0</v>
      </c>
      <c r="I619" s="429"/>
      <c r="J619" s="13"/>
    </row>
    <row r="620" spans="1:10" ht="14.4" x14ac:dyDescent="0.25">
      <c r="A620" s="223" t="s">
        <v>32</v>
      </c>
      <c r="B620" s="291" t="s">
        <v>203</v>
      </c>
      <c r="C620" s="305" t="s">
        <v>127</v>
      </c>
      <c r="D620" s="176" t="s">
        <v>201</v>
      </c>
      <c r="E620" s="256"/>
      <c r="F620" s="256"/>
      <c r="G620" s="256">
        <v>0</v>
      </c>
      <c r="H620" s="205">
        <f>IFERROR(AVERAGEA(E620:G620),0)</f>
        <v>0</v>
      </c>
      <c r="I620" s="429">
        <v>0</v>
      </c>
      <c r="J620" s="13"/>
    </row>
    <row r="621" spans="1:10" ht="14.4" x14ac:dyDescent="0.25">
      <c r="A621" s="223" t="s">
        <v>35</v>
      </c>
      <c r="B621" s="291" t="s">
        <v>605</v>
      </c>
      <c r="C621" s="305" t="s">
        <v>127</v>
      </c>
      <c r="D621" s="176" t="s">
        <v>201</v>
      </c>
      <c r="E621" s="256"/>
      <c r="F621" s="256"/>
      <c r="G621" s="256">
        <v>0</v>
      </c>
      <c r="H621" s="205">
        <f>IFERROR(AVERAGEA(E621:G621),0)</f>
        <v>0</v>
      </c>
      <c r="I621" s="429">
        <v>0</v>
      </c>
      <c r="J621" s="13"/>
    </row>
    <row r="622" spans="1:10" ht="14.4" x14ac:dyDescent="0.25">
      <c r="A622" s="223" t="s">
        <v>38</v>
      </c>
      <c r="B622" s="291" t="s">
        <v>1786</v>
      </c>
      <c r="C622" s="24" t="s">
        <v>127</v>
      </c>
      <c r="D622" s="176" t="s">
        <v>201</v>
      </c>
      <c r="E622" s="945"/>
      <c r="F622" s="945"/>
      <c r="G622" s="945">
        <v>0</v>
      </c>
      <c r="H622" s="205">
        <f>IFERROR(AVERAGEA(E622:G622),0)</f>
        <v>0</v>
      </c>
      <c r="I622" s="429">
        <v>0</v>
      </c>
      <c r="J622" s="13"/>
    </row>
    <row r="623" spans="1:10" s="930" customFormat="1" x14ac:dyDescent="0.25">
      <c r="A623" s="792" t="s">
        <v>39</v>
      </c>
      <c r="B623" s="941" t="s">
        <v>63</v>
      </c>
      <c r="C623" s="791" t="s">
        <v>642</v>
      </c>
      <c r="D623" s="792" t="s">
        <v>191</v>
      </c>
      <c r="E623" s="792">
        <f>(E619+E620+E621+E622)*E618</f>
        <v>0</v>
      </c>
      <c r="F623" s="792">
        <f>(F619+F620+F621+F622)*F618</f>
        <v>0</v>
      </c>
      <c r="G623" s="792">
        <f>(G619+G620+G621+G622)*G618</f>
        <v>0</v>
      </c>
      <c r="H623" s="792">
        <f>(H619+H620+H621+H622)*H618</f>
        <v>0</v>
      </c>
      <c r="I623" s="792">
        <f>(I619+I620+I621+I622)*I618</f>
        <v>0</v>
      </c>
      <c r="J623" s="931"/>
    </row>
    <row r="624" spans="1:10" x14ac:dyDescent="0.25">
      <c r="A624" s="72" t="s">
        <v>169</v>
      </c>
      <c r="B624" s="941" t="s">
        <v>205</v>
      </c>
      <c r="C624" s="791" t="s">
        <v>1788</v>
      </c>
      <c r="D624" s="792" t="s">
        <v>137</v>
      </c>
      <c r="E624" s="792">
        <f>E619*E618*E616/1000</f>
        <v>0</v>
      </c>
      <c r="F624" s="792">
        <f>F619*F618*F616/1000</f>
        <v>0</v>
      </c>
      <c r="G624" s="946">
        <f>G619*G618*G616/1000</f>
        <v>0</v>
      </c>
      <c r="H624" s="792">
        <f>H619*H618*H616/1000</f>
        <v>0</v>
      </c>
      <c r="I624" s="792">
        <f>I619*I618*I616/1000</f>
        <v>0</v>
      </c>
      <c r="J624" s="408"/>
    </row>
    <row r="625" spans="1:10" x14ac:dyDescent="0.25">
      <c r="A625" s="72" t="s">
        <v>171</v>
      </c>
      <c r="B625" s="941" t="s">
        <v>206</v>
      </c>
      <c r="C625" s="791" t="s">
        <v>1789</v>
      </c>
      <c r="D625" s="792" t="s">
        <v>137</v>
      </c>
      <c r="E625" s="792">
        <f>E620*E618*E616/1000</f>
        <v>0</v>
      </c>
      <c r="F625" s="792">
        <f>F620*F618*F616/1000</f>
        <v>0</v>
      </c>
      <c r="G625" s="792">
        <f>G620*G618*G616/1000</f>
        <v>0</v>
      </c>
      <c r="H625" s="792">
        <f>H620*H618*H616/1000</f>
        <v>0</v>
      </c>
      <c r="I625" s="792">
        <f>I620*I618*I616/1000</f>
        <v>0</v>
      </c>
      <c r="J625" s="408"/>
    </row>
    <row r="626" spans="1:10" x14ac:dyDescent="0.25">
      <c r="A626" s="72" t="s">
        <v>271</v>
      </c>
      <c r="B626" s="941" t="s">
        <v>606</v>
      </c>
      <c r="C626" s="791" t="s">
        <v>1790</v>
      </c>
      <c r="D626" s="792" t="s">
        <v>137</v>
      </c>
      <c r="E626" s="792">
        <f>E616*E621*E618/1000</f>
        <v>0</v>
      </c>
      <c r="F626" s="792">
        <f>F616*F621*F618/1000</f>
        <v>0</v>
      </c>
      <c r="G626" s="792">
        <f>G616*G621*G618/1000</f>
        <v>0</v>
      </c>
      <c r="H626" s="792">
        <f>H616*H621*H618/1000</f>
        <v>0</v>
      </c>
      <c r="I626" s="792">
        <f>I616*I621*I618/1000</f>
        <v>0</v>
      </c>
      <c r="J626" s="408"/>
    </row>
    <row r="627" spans="1:10" x14ac:dyDescent="0.25">
      <c r="A627" s="72" t="s">
        <v>273</v>
      </c>
      <c r="B627" s="941" t="s">
        <v>194</v>
      </c>
      <c r="C627" s="791" t="s">
        <v>1791</v>
      </c>
      <c r="D627" s="792" t="s">
        <v>137</v>
      </c>
      <c r="E627" s="792">
        <f>(E622*E618*E616)/1000</f>
        <v>0</v>
      </c>
      <c r="F627" s="792">
        <f>(F622*F618*F616)/1000</f>
        <v>0</v>
      </c>
      <c r="G627" s="792">
        <f>(G622*G618*G616)/1000</f>
        <v>0</v>
      </c>
      <c r="H627" s="792">
        <f>(H622*H618*H616)/1000</f>
        <v>0</v>
      </c>
      <c r="I627" s="792">
        <f>(I622*I618*I616)/1000</f>
        <v>0</v>
      </c>
      <c r="J627" s="408"/>
    </row>
    <row r="628" spans="1:10" x14ac:dyDescent="0.25">
      <c r="A628" s="905"/>
      <c r="B628" s="905"/>
      <c r="C628" s="434"/>
      <c r="D628" s="434"/>
      <c r="E628" s="434"/>
      <c r="F628" s="434"/>
      <c r="G628" s="434"/>
      <c r="H628" s="434"/>
      <c r="I628" s="434"/>
      <c r="J628" s="354"/>
    </row>
    <row r="629" spans="1:10" ht="55.2" x14ac:dyDescent="0.25">
      <c r="A629" s="495" t="s">
        <v>207</v>
      </c>
      <c r="B629" s="494" t="s">
        <v>651</v>
      </c>
      <c r="C629" s="285" t="s">
        <v>208</v>
      </c>
      <c r="D629" s="285"/>
      <c r="E629" s="285"/>
      <c r="F629" s="285"/>
      <c r="G629" s="285"/>
      <c r="H629" s="285"/>
      <c r="I629" s="285"/>
      <c r="J629" s="285"/>
    </row>
    <row r="630" spans="1:10" ht="14.4" x14ac:dyDescent="0.25">
      <c r="A630" s="24" t="s">
        <v>5</v>
      </c>
      <c r="B630" s="291" t="s">
        <v>612</v>
      </c>
      <c r="C630" s="291" t="s">
        <v>613</v>
      </c>
      <c r="D630" s="291" t="s">
        <v>1235</v>
      </c>
      <c r="E630" s="255"/>
      <c r="F630" s="255"/>
      <c r="G630" s="255"/>
      <c r="H630" s="205">
        <f>IFERROR(AVERAGEIF(E630:G630,"&gt;0",E630:G630),0)</f>
        <v>0</v>
      </c>
      <c r="I630" s="255"/>
      <c r="J630" s="429"/>
    </row>
    <row r="631" spans="1:10" ht="14.4" x14ac:dyDescent="0.25">
      <c r="A631" s="24" t="s">
        <v>7</v>
      </c>
      <c r="B631" s="291" t="s">
        <v>200</v>
      </c>
      <c r="C631" s="291"/>
      <c r="D631" s="291" t="s">
        <v>190</v>
      </c>
      <c r="E631" s="255"/>
      <c r="F631" s="255"/>
      <c r="G631" s="255"/>
      <c r="H631" s="205">
        <f>IFERROR(AVERAGEIF(E631:G631,"&gt;0",E631:G631),0)</f>
        <v>0</v>
      </c>
      <c r="I631" s="255"/>
      <c r="J631" s="429"/>
    </row>
    <row r="632" spans="1:10" ht="14.4" x14ac:dyDescent="0.25">
      <c r="A632" s="24" t="s">
        <v>9</v>
      </c>
      <c r="B632" s="291" t="s">
        <v>52</v>
      </c>
      <c r="C632" s="291" t="s">
        <v>127</v>
      </c>
      <c r="D632" s="291" t="s">
        <v>201</v>
      </c>
      <c r="E632" s="256"/>
      <c r="F632" s="256"/>
      <c r="G632" s="256">
        <v>0</v>
      </c>
      <c r="H632" s="205">
        <f>IFERROR(AVERAGEA(E632:G632),0)</f>
        <v>0</v>
      </c>
      <c r="I632" s="366">
        <v>0</v>
      </c>
      <c r="J632" s="429"/>
    </row>
    <row r="633" spans="1:10" ht="14.4" x14ac:dyDescent="0.25">
      <c r="A633" s="24" t="s">
        <v>11</v>
      </c>
      <c r="B633" s="291" t="s">
        <v>60</v>
      </c>
      <c r="C633" s="291"/>
      <c r="D633" s="291" t="s">
        <v>54</v>
      </c>
      <c r="E633" s="255"/>
      <c r="F633" s="255"/>
      <c r="G633" s="255"/>
      <c r="H633" s="205">
        <f>IFERROR(AVERAGEIF(E633:G633,"&gt;0",E633:G633),0)</f>
        <v>0</v>
      </c>
      <c r="I633" s="255"/>
      <c r="J633" s="429"/>
    </row>
    <row r="634" spans="1:10" ht="14.4" x14ac:dyDescent="0.25">
      <c r="A634" s="24" t="s">
        <v>30</v>
      </c>
      <c r="B634" s="291" t="s">
        <v>202</v>
      </c>
      <c r="C634" s="291" t="s">
        <v>127</v>
      </c>
      <c r="D634" s="291" t="s">
        <v>201</v>
      </c>
      <c r="E634" s="256"/>
      <c r="F634" s="256"/>
      <c r="G634" s="256">
        <v>0</v>
      </c>
      <c r="H634" s="205">
        <f>IFERROR(AVERAGEA(E634:G634),0)</f>
        <v>0</v>
      </c>
      <c r="I634" s="366">
        <v>0</v>
      </c>
      <c r="J634" s="429"/>
    </row>
    <row r="635" spans="1:10" ht="14.4" x14ac:dyDescent="0.25">
      <c r="A635" s="24" t="s">
        <v>32</v>
      </c>
      <c r="B635" s="291" t="s">
        <v>203</v>
      </c>
      <c r="C635" s="291" t="s">
        <v>127</v>
      </c>
      <c r="D635" s="291" t="s">
        <v>201</v>
      </c>
      <c r="E635" s="256"/>
      <c r="F635" s="256"/>
      <c r="G635" s="256">
        <v>0</v>
      </c>
      <c r="H635" s="205">
        <f>IFERROR(AVERAGEA(E635:G635),0)</f>
        <v>0</v>
      </c>
      <c r="I635" s="366">
        <v>0</v>
      </c>
      <c r="J635" s="429"/>
    </row>
    <row r="636" spans="1:10" ht="14.4" x14ac:dyDescent="0.25">
      <c r="A636" s="24" t="s">
        <v>35</v>
      </c>
      <c r="B636" s="291" t="s">
        <v>605</v>
      </c>
      <c r="C636" s="291" t="s">
        <v>127</v>
      </c>
      <c r="D636" s="291" t="s">
        <v>201</v>
      </c>
      <c r="E636" s="256"/>
      <c r="F636" s="256"/>
      <c r="G636" s="256">
        <v>0</v>
      </c>
      <c r="H636" s="205">
        <f>IFERROR(AVERAGEA(E636:G636),0)</f>
        <v>0</v>
      </c>
      <c r="I636" s="366">
        <v>0</v>
      </c>
      <c r="J636" s="429"/>
    </row>
    <row r="637" spans="1:10" ht="14.4" x14ac:dyDescent="0.25">
      <c r="A637" s="24" t="s">
        <v>38</v>
      </c>
      <c r="B637" s="291" t="s">
        <v>192</v>
      </c>
      <c r="C637" s="291" t="s">
        <v>127</v>
      </c>
      <c r="D637" s="291" t="s">
        <v>201</v>
      </c>
      <c r="E637" s="256"/>
      <c r="F637" s="256"/>
      <c r="G637" s="256">
        <v>0</v>
      </c>
      <c r="H637" s="205">
        <f>IFERROR(AVERAGEA(E637:G637),0)</f>
        <v>0</v>
      </c>
      <c r="I637" s="366">
        <v>0</v>
      </c>
      <c r="J637" s="429"/>
    </row>
    <row r="638" spans="1:10" x14ac:dyDescent="0.25">
      <c r="A638" s="72" t="s">
        <v>39</v>
      </c>
      <c r="B638" s="62" t="s">
        <v>209</v>
      </c>
      <c r="C638" s="236" t="s">
        <v>666</v>
      </c>
      <c r="D638" s="72" t="s">
        <v>191</v>
      </c>
      <c r="E638" s="72">
        <f>(E634+E635+E637+E636)*E633</f>
        <v>0</v>
      </c>
      <c r="F638" s="72">
        <f>(F634+F635+F637+F636)*F633</f>
        <v>0</v>
      </c>
      <c r="G638" s="72">
        <f>(G634+G635+G637+G636)*G633</f>
        <v>0</v>
      </c>
      <c r="H638" s="72">
        <f>(H634+H635+H637+H636)*H633</f>
        <v>0</v>
      </c>
      <c r="I638" s="72">
        <f>(I634+I635+I637+I636)*I633</f>
        <v>0</v>
      </c>
      <c r="J638" s="408"/>
    </row>
    <row r="639" spans="1:10" x14ac:dyDescent="0.25">
      <c r="A639" s="72" t="s">
        <v>169</v>
      </c>
      <c r="B639" s="62" t="s">
        <v>205</v>
      </c>
      <c r="C639" s="236" t="s">
        <v>667</v>
      </c>
      <c r="D639" s="72" t="s">
        <v>137</v>
      </c>
      <c r="E639" s="72">
        <f>E634*E633*E631/1000</f>
        <v>0</v>
      </c>
      <c r="F639" s="72">
        <f>F634*F633*F631/1000</f>
        <v>0</v>
      </c>
      <c r="G639" s="72">
        <f>G634*G633*G631/1000</f>
        <v>0</v>
      </c>
      <c r="H639" s="72">
        <f>H634*H633*H631/1000</f>
        <v>0</v>
      </c>
      <c r="I639" s="72">
        <f>I634*I633*I631/1000</f>
        <v>0</v>
      </c>
      <c r="J639" s="408"/>
    </row>
    <row r="640" spans="1:10" x14ac:dyDescent="0.25">
      <c r="A640" s="72" t="s">
        <v>171</v>
      </c>
      <c r="B640" s="62" t="s">
        <v>206</v>
      </c>
      <c r="C640" s="236" t="s">
        <v>668</v>
      </c>
      <c r="D640" s="72" t="s">
        <v>137</v>
      </c>
      <c r="E640" s="72">
        <f>E635*E633*E631/1000</f>
        <v>0</v>
      </c>
      <c r="F640" s="72">
        <f>F635*F633*F631/1000</f>
        <v>0</v>
      </c>
      <c r="G640" s="72">
        <f>G635*G633*G631/1000</f>
        <v>0</v>
      </c>
      <c r="H640" s="72">
        <f>H635*H633*H631/1000</f>
        <v>0</v>
      </c>
      <c r="I640" s="72">
        <f>I635*I633*I631/1000</f>
        <v>0</v>
      </c>
      <c r="J640" s="408"/>
    </row>
    <row r="641" spans="1:10" x14ac:dyDescent="0.25">
      <c r="A641" s="72" t="s">
        <v>271</v>
      </c>
      <c r="B641" s="62" t="s">
        <v>606</v>
      </c>
      <c r="C641" s="236" t="s">
        <v>669</v>
      </c>
      <c r="D641" s="72" t="s">
        <v>137</v>
      </c>
      <c r="E641" s="72">
        <f>E636*E633*E631/1000</f>
        <v>0</v>
      </c>
      <c r="F641" s="72">
        <f>F636*F633*F631/1000</f>
        <v>0</v>
      </c>
      <c r="G641" s="72">
        <f>G636*G633*G631/1000</f>
        <v>0</v>
      </c>
      <c r="H641" s="72">
        <f>H636*H633*H631/1000</f>
        <v>0</v>
      </c>
      <c r="I641" s="72">
        <f>I636*I633*I631/1000</f>
        <v>0</v>
      </c>
      <c r="J641" s="408"/>
    </row>
    <row r="642" spans="1:10" x14ac:dyDescent="0.25">
      <c r="A642" s="72" t="s">
        <v>273</v>
      </c>
      <c r="B642" s="62" t="s">
        <v>194</v>
      </c>
      <c r="C642" s="236" t="s">
        <v>670</v>
      </c>
      <c r="D642" s="72" t="s">
        <v>137</v>
      </c>
      <c r="E642" s="72">
        <f>E637*E633*E631/1000</f>
        <v>0</v>
      </c>
      <c r="F642" s="72">
        <f>F637*F633*F631/1000</f>
        <v>0</v>
      </c>
      <c r="G642" s="72">
        <f>G637*G633*G631/1000</f>
        <v>0</v>
      </c>
      <c r="H642" s="72">
        <f>H637*H633*H631/1000</f>
        <v>0</v>
      </c>
      <c r="I642" s="72">
        <f>I637*I633*I631/1000</f>
        <v>0</v>
      </c>
      <c r="J642" s="408"/>
    </row>
    <row r="643" spans="1:10" ht="27.6" x14ac:dyDescent="0.25">
      <c r="A643" s="72" t="s">
        <v>210</v>
      </c>
      <c r="B643" s="62" t="s">
        <v>211</v>
      </c>
      <c r="C643" s="236" t="s">
        <v>941</v>
      </c>
      <c r="D643" s="72" t="s">
        <v>137</v>
      </c>
      <c r="E643" s="250">
        <f>IF(E339="Yes", (E639+E624+E608+E592+E577+E562),(E624+E608+E592+E577+E562))</f>
        <v>0</v>
      </c>
      <c r="F643" s="250">
        <f>IF(F339="Yes", (F639+F624+F608+F592+F577+F562),(F624+F608+F592+F577+F562))</f>
        <v>0</v>
      </c>
      <c r="G643" s="250">
        <f>IF(G339="Yes", (G639+G624+G608+G592+G577+G562),(G624+G608+G592+G577+G562))</f>
        <v>0</v>
      </c>
      <c r="H643" s="250">
        <f>IF(H339="Yes", (H639+H624+H608+H592+H577+H562),(H624+H608+H592+H577+H562))</f>
        <v>0</v>
      </c>
      <c r="I643" s="250">
        <f>IF(I339="Yes", (I639+I624+I608+I592+I577+I562),(I624+I608+I592+I577+I562))</f>
        <v>0</v>
      </c>
      <c r="J643" s="408"/>
    </row>
    <row r="644" spans="1:10" ht="27.6" x14ac:dyDescent="0.25">
      <c r="A644" s="72" t="s">
        <v>212</v>
      </c>
      <c r="B644" s="62" t="s">
        <v>213</v>
      </c>
      <c r="C644" s="236" t="s">
        <v>942</v>
      </c>
      <c r="D644" s="72" t="s">
        <v>137</v>
      </c>
      <c r="E644" s="250">
        <f>IF(OR(E349="Yes",E363="Yes"), (E640+E625+E609+E593+E578+E563),(E625+E609+E593+E578+E563))</f>
        <v>0</v>
      </c>
      <c r="F644" s="250">
        <f>IF(OR(F349="Yes",F363="Yes"), (F640+F625+F609+F593+F578+F563),(F625+F609+F593+F578+F563))</f>
        <v>0</v>
      </c>
      <c r="G644" s="250">
        <f>IF(OR(G349="Yes",G363="Yes"), (G640+G625+G609+G593+G578+G563),(G625+G609+G593+G578+G563))</f>
        <v>0</v>
      </c>
      <c r="H644" s="250">
        <f>IF(OR(H349="Yes",H363="Yes"), (H640+H625+H609+H593+H578+H563),(H625+H609+H593+H578+H563))</f>
        <v>0</v>
      </c>
      <c r="I644" s="250">
        <f>IF(OR(I349="Yes",I363="Yes"), (I640+I625+I609+I593+I578+I563),(I625+I609+I593+I578+I563))</f>
        <v>0</v>
      </c>
      <c r="J644" s="408"/>
    </row>
    <row r="645" spans="1:10" x14ac:dyDescent="0.25">
      <c r="A645" s="942" t="s">
        <v>923</v>
      </c>
      <c r="B645" s="942" t="s">
        <v>650</v>
      </c>
      <c r="C645" s="942" t="s">
        <v>1040</v>
      </c>
      <c r="D645" s="942" t="s">
        <v>137</v>
      </c>
      <c r="E645" s="943">
        <f>IF(OR(E390="Yes",E415="Yes"), (E626+E610+E594+E579+E564+E641*(1-E438)),(E626+E610+E594+E579+E564))</f>
        <v>0</v>
      </c>
      <c r="F645" s="943">
        <f>IF(OR(F390="Yes",F415="Yes"), (F626+F609+F592+F577+F562+F641*(1-F438)),(F626+F610+F594+F579+F564))</f>
        <v>0</v>
      </c>
      <c r="G645" s="943">
        <f>IF(OR(G390="Yes",G415="Yes"), (G626+G610+G594+G579+G564+G641*(1-G438)),(G626+G610+G594+G579+G564))</f>
        <v>0</v>
      </c>
      <c r="H645" s="943">
        <f t="shared" ref="H645:I645" si="7">IF(OR(H390="Yes",H415="Yes"), (H626+H610+H594+H579+H564+H641*(1-H438)),(H626+H610+H594+H579+H564))</f>
        <v>0</v>
      </c>
      <c r="I645" s="943">
        <f t="shared" si="7"/>
        <v>0</v>
      </c>
      <c r="J645" s="944"/>
    </row>
    <row r="646" spans="1:10" ht="27.6" x14ac:dyDescent="0.25">
      <c r="A646" s="792" t="s">
        <v>924</v>
      </c>
      <c r="B646" s="941" t="s">
        <v>214</v>
      </c>
      <c r="C646" s="791" t="s">
        <v>943</v>
      </c>
      <c r="D646" s="792" t="s">
        <v>137</v>
      </c>
      <c r="E646" s="940">
        <f>E627+E612+E595+E580+E565</f>
        <v>0</v>
      </c>
      <c r="F646" s="940">
        <f>F627+F612+F595+F580+F565</f>
        <v>0</v>
      </c>
      <c r="G646" s="940">
        <f>G627+G612+G595+G580+G565</f>
        <v>0</v>
      </c>
      <c r="H646" s="940">
        <f>H627+H612+H595+H580+H565</f>
        <v>0</v>
      </c>
      <c r="I646" s="940">
        <f>I627+I612+I595+I580+I565</f>
        <v>0</v>
      </c>
      <c r="J646" s="944"/>
    </row>
    <row r="647" spans="1:10" s="930" customFormat="1" x14ac:dyDescent="0.25">
      <c r="A647" s="942" t="s">
        <v>1792</v>
      </c>
      <c r="B647" s="941" t="s">
        <v>1809</v>
      </c>
      <c r="C647" s="791" t="s">
        <v>1793</v>
      </c>
      <c r="D647" s="792" t="s">
        <v>137</v>
      </c>
      <c r="E647" s="940">
        <f>E611</f>
        <v>0</v>
      </c>
      <c r="F647" s="940">
        <f>F611</f>
        <v>0</v>
      </c>
      <c r="G647" s="940">
        <f>G611</f>
        <v>0</v>
      </c>
      <c r="H647" s="940">
        <f>H611</f>
        <v>0</v>
      </c>
      <c r="I647" s="940">
        <f>I611</f>
        <v>0</v>
      </c>
      <c r="J647" s="944"/>
    </row>
    <row r="648" spans="1:10" x14ac:dyDescent="0.25">
      <c r="A648" s="906"/>
      <c r="B648" s="898"/>
      <c r="C648" s="435"/>
      <c r="D648" s="410"/>
      <c r="E648" s="410"/>
      <c r="F648" s="410"/>
      <c r="G648" s="410"/>
      <c r="H648" s="410"/>
      <c r="I648" s="436"/>
      <c r="J648" s="354"/>
    </row>
    <row r="649" spans="1:10" x14ac:dyDescent="0.25">
      <c r="A649" s="678" t="s">
        <v>74</v>
      </c>
      <c r="B649" s="679" t="s">
        <v>65</v>
      </c>
      <c r="C649" s="679"/>
      <c r="D649" s="680"/>
      <c r="E649" s="680"/>
      <c r="F649" s="680"/>
      <c r="G649" s="680"/>
      <c r="H649" s="680"/>
      <c r="I649" s="681"/>
      <c r="J649" s="682"/>
    </row>
    <row r="650" spans="1:10" x14ac:dyDescent="0.25">
      <c r="A650" s="495" t="s">
        <v>75</v>
      </c>
      <c r="B650" s="494" t="s">
        <v>215</v>
      </c>
      <c r="C650" s="285"/>
      <c r="D650" s="287"/>
      <c r="E650" s="287"/>
      <c r="F650" s="287"/>
      <c r="G650" s="287"/>
      <c r="H650" s="287"/>
      <c r="I650" s="288"/>
      <c r="J650" s="303"/>
    </row>
    <row r="651" spans="1:10" ht="14.4" x14ac:dyDescent="0.25">
      <c r="A651" s="237" t="s">
        <v>5</v>
      </c>
      <c r="B651" s="65" t="s">
        <v>416</v>
      </c>
      <c r="C651" s="65" t="s">
        <v>417</v>
      </c>
      <c r="D651" s="252" t="s">
        <v>1236</v>
      </c>
      <c r="E651" s="255"/>
      <c r="F651" s="255"/>
      <c r="G651" s="255"/>
      <c r="H651" s="205">
        <f>IFERROR(AVERAGEIF(E651:G651,"&gt;0",E651:G651),0)</f>
        <v>0</v>
      </c>
      <c r="I651" s="255"/>
      <c r="J651" s="13"/>
    </row>
    <row r="652" spans="1:10" ht="14.4" x14ac:dyDescent="0.25">
      <c r="A652" s="237" t="s">
        <v>7</v>
      </c>
      <c r="B652" s="65" t="s">
        <v>37</v>
      </c>
      <c r="C652" s="80" t="s">
        <v>547</v>
      </c>
      <c r="D652" s="252" t="s">
        <v>216</v>
      </c>
      <c r="E652" s="255"/>
      <c r="F652" s="255"/>
      <c r="G652" s="255"/>
      <c r="H652" s="205">
        <f>IFERROR(AVERAGEIF(E652:G652,"&gt;0",E652:G652),0)</f>
        <v>0</v>
      </c>
      <c r="I652" s="255"/>
      <c r="J652" s="13"/>
    </row>
    <row r="653" spans="1:10" ht="14.4" x14ac:dyDescent="0.25">
      <c r="A653" s="237" t="s">
        <v>9</v>
      </c>
      <c r="B653" s="65" t="s">
        <v>44</v>
      </c>
      <c r="C653" s="80" t="s">
        <v>127</v>
      </c>
      <c r="D653" s="252" t="s">
        <v>217</v>
      </c>
      <c r="E653" s="256"/>
      <c r="F653" s="256"/>
      <c r="G653" s="256">
        <v>0</v>
      </c>
      <c r="H653" s="205">
        <f>IFERROR(AVERAGEA(E653:G653),0)</f>
        <v>0</v>
      </c>
      <c r="I653" s="359">
        <v>0</v>
      </c>
      <c r="J653" s="13"/>
    </row>
    <row r="654" spans="1:10" ht="14.4" x14ac:dyDescent="0.25">
      <c r="A654" s="237" t="s">
        <v>11</v>
      </c>
      <c r="B654" s="65" t="s">
        <v>45</v>
      </c>
      <c r="C654" s="80" t="s">
        <v>127</v>
      </c>
      <c r="D654" s="252" t="s">
        <v>217</v>
      </c>
      <c r="E654" s="256"/>
      <c r="F654" s="256"/>
      <c r="G654" s="256">
        <v>0</v>
      </c>
      <c r="H654" s="205">
        <f>IFERROR(AVERAGEA(E654:G654),0)</f>
        <v>0</v>
      </c>
      <c r="I654" s="359">
        <v>0</v>
      </c>
      <c r="J654" s="13"/>
    </row>
    <row r="655" spans="1:10" ht="14.4" x14ac:dyDescent="0.25">
      <c r="A655" s="237" t="s">
        <v>30</v>
      </c>
      <c r="B655" s="65" t="s">
        <v>46</v>
      </c>
      <c r="C655" s="80" t="s">
        <v>127</v>
      </c>
      <c r="D655" s="252" t="s">
        <v>217</v>
      </c>
      <c r="E655" s="256"/>
      <c r="F655" s="256"/>
      <c r="G655" s="256">
        <v>0</v>
      </c>
      <c r="H655" s="205">
        <f>IFERROR(AVERAGEA(E655:G655),0)</f>
        <v>0</v>
      </c>
      <c r="I655" s="359">
        <v>0</v>
      </c>
      <c r="J655" s="13"/>
    </row>
    <row r="656" spans="1:10" x14ac:dyDescent="0.25">
      <c r="A656" s="72" t="s">
        <v>32</v>
      </c>
      <c r="B656" s="62" t="s">
        <v>67</v>
      </c>
      <c r="C656" s="236" t="s">
        <v>218</v>
      </c>
      <c r="D656" s="72" t="s">
        <v>217</v>
      </c>
      <c r="E656" s="72">
        <f>E654+E655</f>
        <v>0</v>
      </c>
      <c r="F656" s="72">
        <f>F654+F655</f>
        <v>0</v>
      </c>
      <c r="G656" s="72">
        <f>G654+G655</f>
        <v>0</v>
      </c>
      <c r="H656" s="72">
        <f>H654+H655</f>
        <v>0</v>
      </c>
      <c r="I656" s="72">
        <f>I654+I655</f>
        <v>0</v>
      </c>
      <c r="J656" s="408"/>
    </row>
    <row r="657" spans="1:10" x14ac:dyDescent="0.25">
      <c r="A657" s="72" t="s">
        <v>35</v>
      </c>
      <c r="B657" s="62" t="s">
        <v>193</v>
      </c>
      <c r="C657" s="236" t="s">
        <v>1255</v>
      </c>
      <c r="D657" s="72" t="s">
        <v>137</v>
      </c>
      <c r="E657" s="72">
        <f>E654*E652</f>
        <v>0</v>
      </c>
      <c r="F657" s="72">
        <f>F654*F652</f>
        <v>0</v>
      </c>
      <c r="G657" s="72">
        <f>G654*G652</f>
        <v>0</v>
      </c>
      <c r="H657" s="72">
        <f>H654*H652</f>
        <v>0</v>
      </c>
      <c r="I657" s="72">
        <f>I654*I652</f>
        <v>0</v>
      </c>
      <c r="J657" s="408"/>
    </row>
    <row r="658" spans="1:10" x14ac:dyDescent="0.25">
      <c r="A658" s="72" t="s">
        <v>38</v>
      </c>
      <c r="B658" s="62" t="s">
        <v>194</v>
      </c>
      <c r="C658" s="236" t="s">
        <v>1256</v>
      </c>
      <c r="D658" s="72" t="s">
        <v>137</v>
      </c>
      <c r="E658" s="72">
        <f>E655*E652</f>
        <v>0</v>
      </c>
      <c r="F658" s="72">
        <f>F655*F652</f>
        <v>0</v>
      </c>
      <c r="G658" s="72">
        <f>G655*G652</f>
        <v>0</v>
      </c>
      <c r="H658" s="72">
        <f>H655*H652</f>
        <v>0</v>
      </c>
      <c r="I658" s="72">
        <f>I655*I652</f>
        <v>0</v>
      </c>
      <c r="J658" s="408"/>
    </row>
    <row r="659" spans="1:10" x14ac:dyDescent="0.25">
      <c r="A659" s="495" t="s">
        <v>76</v>
      </c>
      <c r="B659" s="494" t="s">
        <v>70</v>
      </c>
      <c r="C659" s="285"/>
      <c r="D659" s="287"/>
      <c r="E659" s="287"/>
      <c r="F659" s="287"/>
      <c r="G659" s="287"/>
      <c r="H659" s="287"/>
      <c r="I659" s="288"/>
      <c r="J659" s="433"/>
    </row>
    <row r="660" spans="1:10" ht="14.4" x14ac:dyDescent="0.25">
      <c r="A660" s="237" t="s">
        <v>5</v>
      </c>
      <c r="B660" s="65" t="s">
        <v>416</v>
      </c>
      <c r="C660" s="65" t="s">
        <v>417</v>
      </c>
      <c r="D660" s="252" t="s">
        <v>1236</v>
      </c>
      <c r="E660" s="255"/>
      <c r="F660" s="255"/>
      <c r="G660" s="255"/>
      <c r="H660" s="205">
        <f>IFERROR(AVERAGEIF(E660:G660,"&gt;0",E660:G660),0)</f>
        <v>0</v>
      </c>
      <c r="I660" s="255"/>
      <c r="J660" s="13"/>
    </row>
    <row r="661" spans="1:10" ht="14.4" x14ac:dyDescent="0.25">
      <c r="A661" s="237" t="s">
        <v>7</v>
      </c>
      <c r="B661" s="291" t="s">
        <v>37</v>
      </c>
      <c r="C661" s="80" t="s">
        <v>547</v>
      </c>
      <c r="D661" s="252" t="s">
        <v>133</v>
      </c>
      <c r="E661" s="255"/>
      <c r="F661" s="255"/>
      <c r="G661" s="255"/>
      <c r="H661" s="205">
        <f>IFERROR(AVERAGEIF(E661:G661,"&gt;0",E661:G661),0)</f>
        <v>0</v>
      </c>
      <c r="I661" s="255"/>
      <c r="J661" s="13"/>
    </row>
    <row r="662" spans="1:10" ht="14.4" x14ac:dyDescent="0.25">
      <c r="A662" s="237" t="s">
        <v>9</v>
      </c>
      <c r="B662" s="65" t="s">
        <v>52</v>
      </c>
      <c r="C662" s="80" t="s">
        <v>127</v>
      </c>
      <c r="D662" s="252" t="s">
        <v>249</v>
      </c>
      <c r="E662" s="256"/>
      <c r="F662" s="256"/>
      <c r="G662" s="256">
        <v>0</v>
      </c>
      <c r="H662" s="205">
        <f>IFERROR(AVERAGEA(E662:G662),0)</f>
        <v>0</v>
      </c>
      <c r="I662" s="359">
        <v>0</v>
      </c>
      <c r="J662" s="13"/>
    </row>
    <row r="663" spans="1:10" ht="14.4" x14ac:dyDescent="0.25">
      <c r="A663" s="237" t="s">
        <v>11</v>
      </c>
      <c r="B663" s="65" t="s">
        <v>45</v>
      </c>
      <c r="C663" s="80" t="s">
        <v>127</v>
      </c>
      <c r="D663" s="252" t="s">
        <v>249</v>
      </c>
      <c r="E663" s="256"/>
      <c r="F663" s="256"/>
      <c r="G663" s="256">
        <v>0</v>
      </c>
      <c r="H663" s="205">
        <f>IFERROR(AVERAGEA(E663:G663),0)</f>
        <v>0</v>
      </c>
      <c r="I663" s="359">
        <v>0</v>
      </c>
      <c r="J663" s="13"/>
    </row>
    <row r="664" spans="1:10" ht="14.4" x14ac:dyDescent="0.25">
      <c r="A664" s="237" t="s">
        <v>30</v>
      </c>
      <c r="B664" s="65" t="s">
        <v>46</v>
      </c>
      <c r="C664" s="80" t="s">
        <v>127</v>
      </c>
      <c r="D664" s="252" t="s">
        <v>249</v>
      </c>
      <c r="E664" s="256"/>
      <c r="F664" s="256"/>
      <c r="G664" s="256">
        <v>0</v>
      </c>
      <c r="H664" s="205">
        <f>IFERROR(AVERAGEA(E664:G664),0)</f>
        <v>0</v>
      </c>
      <c r="I664" s="359">
        <v>0</v>
      </c>
      <c r="J664" s="13"/>
    </row>
    <row r="665" spans="1:10" x14ac:dyDescent="0.25">
      <c r="A665" s="72" t="s">
        <v>32</v>
      </c>
      <c r="B665" s="62" t="s">
        <v>71</v>
      </c>
      <c r="C665" s="236" t="s">
        <v>199</v>
      </c>
      <c r="D665" s="792" t="s">
        <v>249</v>
      </c>
      <c r="E665" s="72">
        <f>E663+E664</f>
        <v>0</v>
      </c>
      <c r="F665" s="72">
        <f>F663+F664</f>
        <v>0</v>
      </c>
      <c r="G665" s="72">
        <f>G663+G664</f>
        <v>0</v>
      </c>
      <c r="H665" s="72">
        <f>H663+H664</f>
        <v>0</v>
      </c>
      <c r="I665" s="72">
        <f>I663+I664</f>
        <v>0</v>
      </c>
      <c r="J665" s="408"/>
    </row>
    <row r="666" spans="1:10" x14ac:dyDescent="0.25">
      <c r="A666" s="72" t="s">
        <v>35</v>
      </c>
      <c r="B666" s="62" t="s">
        <v>193</v>
      </c>
      <c r="C666" s="236" t="s">
        <v>1255</v>
      </c>
      <c r="D666" s="72" t="s">
        <v>137</v>
      </c>
      <c r="E666" s="72">
        <f>E663*E661</f>
        <v>0</v>
      </c>
      <c r="F666" s="72">
        <f>F663*F661</f>
        <v>0</v>
      </c>
      <c r="G666" s="72">
        <f>G663*G661</f>
        <v>0</v>
      </c>
      <c r="H666" s="72">
        <f>H663*H661</f>
        <v>0</v>
      </c>
      <c r="I666" s="72">
        <f>I663*I661</f>
        <v>0</v>
      </c>
      <c r="J666" s="408"/>
    </row>
    <row r="667" spans="1:10" x14ac:dyDescent="0.25">
      <c r="A667" s="72" t="s">
        <v>38</v>
      </c>
      <c r="B667" s="62" t="s">
        <v>194</v>
      </c>
      <c r="C667" s="236" t="s">
        <v>1257</v>
      </c>
      <c r="D667" s="72" t="s">
        <v>137</v>
      </c>
      <c r="E667" s="72">
        <f>E664*E661</f>
        <v>0</v>
      </c>
      <c r="F667" s="72">
        <f>F664*F661</f>
        <v>0</v>
      </c>
      <c r="G667" s="72">
        <f>G664*G661</f>
        <v>0</v>
      </c>
      <c r="H667" s="72">
        <f>H664*H661</f>
        <v>0</v>
      </c>
      <c r="I667" s="72">
        <f>I664*I661</f>
        <v>0</v>
      </c>
      <c r="J667" s="408"/>
    </row>
    <row r="668" spans="1:10" x14ac:dyDescent="0.25">
      <c r="A668" s="495" t="s">
        <v>77</v>
      </c>
      <c r="B668" s="494" t="s">
        <v>1239</v>
      </c>
      <c r="C668" s="285"/>
      <c r="D668" s="287"/>
      <c r="E668" s="287"/>
      <c r="F668" s="287"/>
      <c r="G668" s="287"/>
      <c r="H668" s="287"/>
      <c r="I668" s="288"/>
      <c r="J668" s="433"/>
    </row>
    <row r="669" spans="1:10" ht="14.4" x14ac:dyDescent="0.25">
      <c r="A669" s="237" t="s">
        <v>5</v>
      </c>
      <c r="B669" s="291" t="s">
        <v>37</v>
      </c>
      <c r="C669" s="80" t="s">
        <v>547</v>
      </c>
      <c r="D669" s="252" t="s">
        <v>659</v>
      </c>
      <c r="E669" s="255"/>
      <c r="F669" s="255"/>
      <c r="G669" s="255"/>
      <c r="H669" s="205">
        <f>IFERROR(AVERAGEIF(E669:G669,"&gt;0",E669:G669),0)</f>
        <v>0</v>
      </c>
      <c r="I669" s="255"/>
      <c r="J669" s="13"/>
    </row>
    <row r="670" spans="1:10" ht="14.4" x14ac:dyDescent="0.25">
      <c r="A670" s="237" t="s">
        <v>7</v>
      </c>
      <c r="B670" s="65" t="s">
        <v>505</v>
      </c>
      <c r="C670" s="80" t="s">
        <v>127</v>
      </c>
      <c r="D670" s="80" t="s">
        <v>660</v>
      </c>
      <c r="E670" s="256"/>
      <c r="F670" s="256"/>
      <c r="G670" s="359"/>
      <c r="H670" s="205">
        <f>IFERROR(AVERAGEA(E670:G670),0)</f>
        <v>0</v>
      </c>
      <c r="I670" s="359"/>
      <c r="J670" s="13"/>
    </row>
    <row r="671" spans="1:10" ht="14.4" x14ac:dyDescent="0.25">
      <c r="A671" s="237" t="s">
        <v>9</v>
      </c>
      <c r="B671" s="65" t="s">
        <v>45</v>
      </c>
      <c r="C671" s="80" t="s">
        <v>127</v>
      </c>
      <c r="D671" s="80" t="s">
        <v>660</v>
      </c>
      <c r="E671" s="256"/>
      <c r="F671" s="256"/>
      <c r="G671" s="359"/>
      <c r="H671" s="205">
        <f>IFERROR(AVERAGEA(E671:G671),0)</f>
        <v>0</v>
      </c>
      <c r="I671" s="359"/>
      <c r="J671" s="13"/>
    </row>
    <row r="672" spans="1:10" ht="27.6" x14ac:dyDescent="0.25">
      <c r="A672" s="237" t="s">
        <v>11</v>
      </c>
      <c r="B672" s="65" t="s">
        <v>1813</v>
      </c>
      <c r="C672" s="80" t="s">
        <v>127</v>
      </c>
      <c r="D672" s="80" t="s">
        <v>660</v>
      </c>
      <c r="E672" s="256"/>
      <c r="F672" s="256"/>
      <c r="G672" s="359"/>
      <c r="H672" s="205">
        <f>IFERROR(AVERAGEA(E672:G672),0)</f>
        <v>0</v>
      </c>
      <c r="I672" s="359"/>
      <c r="J672" s="13"/>
    </row>
    <row r="673" spans="1:10" x14ac:dyDescent="0.25">
      <c r="A673" s="72" t="s">
        <v>30</v>
      </c>
      <c r="B673" s="62" t="s">
        <v>506</v>
      </c>
      <c r="C673" s="236" t="s">
        <v>199</v>
      </c>
      <c r="D673" s="792" t="s">
        <v>660</v>
      </c>
      <c r="E673" s="72">
        <f>E671+E672</f>
        <v>0</v>
      </c>
      <c r="F673" s="72">
        <f>F671+F672</f>
        <v>0</v>
      </c>
      <c r="G673" s="72">
        <f>G671+G672</f>
        <v>0</v>
      </c>
      <c r="H673" s="72">
        <f>H671+H672</f>
        <v>0</v>
      </c>
      <c r="I673" s="72">
        <f>I671+I672</f>
        <v>0</v>
      </c>
      <c r="J673" s="408"/>
    </row>
    <row r="674" spans="1:10" x14ac:dyDescent="0.25">
      <c r="A674" s="72" t="s">
        <v>32</v>
      </c>
      <c r="B674" s="62" t="s">
        <v>193</v>
      </c>
      <c r="C674" s="236" t="s">
        <v>1255</v>
      </c>
      <c r="D674" s="72" t="s">
        <v>137</v>
      </c>
      <c r="E674" s="72">
        <f>E671*E669</f>
        <v>0</v>
      </c>
      <c r="F674" s="72">
        <f>F671*F669</f>
        <v>0</v>
      </c>
      <c r="G674" s="72">
        <f>G671*G669</f>
        <v>0</v>
      </c>
      <c r="H674" s="72">
        <f>H671*H669</f>
        <v>0</v>
      </c>
      <c r="I674" s="72">
        <f>I671*I669</f>
        <v>0</v>
      </c>
      <c r="J674" s="408"/>
    </row>
    <row r="675" spans="1:10" x14ac:dyDescent="0.25">
      <c r="A675" s="72" t="s">
        <v>35</v>
      </c>
      <c r="B675" s="62" t="s">
        <v>194</v>
      </c>
      <c r="C675" s="236" t="s">
        <v>1257</v>
      </c>
      <c r="D675" s="72" t="s">
        <v>137</v>
      </c>
      <c r="E675" s="72">
        <f>E672*E669</f>
        <v>0</v>
      </c>
      <c r="F675" s="72">
        <f>F672*F669</f>
        <v>0</v>
      </c>
      <c r="G675" s="72">
        <f>G672*G669</f>
        <v>0</v>
      </c>
      <c r="H675" s="72">
        <f>H672*H669</f>
        <v>0</v>
      </c>
      <c r="I675" s="72">
        <f>I672*I669</f>
        <v>0</v>
      </c>
      <c r="J675" s="408"/>
    </row>
    <row r="676" spans="1:10" x14ac:dyDescent="0.25">
      <c r="A676" s="72" t="s">
        <v>1249</v>
      </c>
      <c r="B676" s="62" t="s">
        <v>219</v>
      </c>
      <c r="C676" s="236" t="s">
        <v>945</v>
      </c>
      <c r="D676" s="72" t="s">
        <v>137</v>
      </c>
      <c r="E676" s="72">
        <f t="shared" ref="E676:I677" si="8">E657+E666+E674</f>
        <v>0</v>
      </c>
      <c r="F676" s="72">
        <f t="shared" si="8"/>
        <v>0</v>
      </c>
      <c r="G676" s="72">
        <f t="shared" si="8"/>
        <v>0</v>
      </c>
      <c r="H676" s="72">
        <f t="shared" si="8"/>
        <v>0</v>
      </c>
      <c r="I676" s="72">
        <f t="shared" si="8"/>
        <v>0</v>
      </c>
      <c r="J676" s="408"/>
    </row>
    <row r="677" spans="1:10" x14ac:dyDescent="0.25">
      <c r="A677" s="72" t="s">
        <v>1250</v>
      </c>
      <c r="B677" s="62" t="s">
        <v>220</v>
      </c>
      <c r="C677" s="236" t="s">
        <v>944</v>
      </c>
      <c r="D677" s="72" t="s">
        <v>137</v>
      </c>
      <c r="E677" s="72">
        <f t="shared" si="8"/>
        <v>0</v>
      </c>
      <c r="F677" s="72">
        <f t="shared" si="8"/>
        <v>0</v>
      </c>
      <c r="G677" s="72">
        <f t="shared" si="8"/>
        <v>0</v>
      </c>
      <c r="H677" s="72">
        <f t="shared" si="8"/>
        <v>0</v>
      </c>
      <c r="I677" s="72">
        <f t="shared" si="8"/>
        <v>0</v>
      </c>
      <c r="J677" s="408"/>
    </row>
    <row r="678" spans="1:10" x14ac:dyDescent="0.25">
      <c r="A678" s="17"/>
      <c r="B678" s="61"/>
      <c r="C678" s="354"/>
      <c r="D678" s="354"/>
      <c r="E678" s="354"/>
      <c r="F678" s="354"/>
      <c r="G678" s="354"/>
      <c r="H678" s="354"/>
      <c r="I678" s="354"/>
      <c r="J678" s="354"/>
    </row>
    <row r="679" spans="1:10" x14ac:dyDescent="0.25">
      <c r="A679" s="210" t="s">
        <v>364</v>
      </c>
      <c r="B679" s="211" t="s">
        <v>828</v>
      </c>
      <c r="C679" s="212"/>
      <c r="D679" s="213"/>
      <c r="E679" s="214"/>
      <c r="F679" s="214"/>
      <c r="G679" s="214"/>
      <c r="H679" s="214"/>
      <c r="I679" s="215"/>
      <c r="J679" s="216"/>
    </row>
    <row r="680" spans="1:10" x14ac:dyDescent="0.25">
      <c r="A680" s="496" t="s">
        <v>860</v>
      </c>
      <c r="B680" s="494" t="s">
        <v>829</v>
      </c>
      <c r="C680" s="285"/>
      <c r="D680" s="285"/>
      <c r="E680" s="285"/>
      <c r="F680" s="285"/>
      <c r="G680" s="285"/>
      <c r="H680" s="285"/>
      <c r="I680" s="285"/>
      <c r="J680" s="285"/>
    </row>
    <row r="681" spans="1:10" x14ac:dyDescent="0.25">
      <c r="A681" s="200" t="s">
        <v>861</v>
      </c>
      <c r="B681" s="217" t="s">
        <v>830</v>
      </c>
      <c r="C681" s="218"/>
      <c r="D681" s="219"/>
      <c r="E681" s="220"/>
      <c r="F681" s="220"/>
      <c r="G681" s="220"/>
      <c r="H681" s="220"/>
      <c r="I681" s="221"/>
      <c r="J681" s="222"/>
    </row>
    <row r="682" spans="1:10" ht="14.4" x14ac:dyDescent="0.25">
      <c r="A682" s="223" t="s">
        <v>5</v>
      </c>
      <c r="B682" s="224" t="s">
        <v>831</v>
      </c>
      <c r="C682" s="225" t="s">
        <v>613</v>
      </c>
      <c r="D682" s="226" t="s">
        <v>1235</v>
      </c>
      <c r="E682" s="365"/>
      <c r="F682" s="365"/>
      <c r="G682" s="255"/>
      <c r="H682" s="72">
        <f>IFERROR(AVERAGEIF(E682:G682,"&gt;0",E682:G682),0)</f>
        <v>0</v>
      </c>
      <c r="I682" s="255"/>
      <c r="J682" s="421"/>
    </row>
    <row r="683" spans="1:10" ht="14.4" x14ac:dyDescent="0.25">
      <c r="A683" s="223" t="s">
        <v>7</v>
      </c>
      <c r="B683" s="23" t="s">
        <v>1761</v>
      </c>
      <c r="C683" s="24" t="s">
        <v>127</v>
      </c>
      <c r="D683" s="176" t="s">
        <v>133</v>
      </c>
      <c r="E683" s="365"/>
      <c r="F683" s="365"/>
      <c r="G683" s="255"/>
      <c r="H683" s="72">
        <f>IFERROR(AVERAGEIF(E683:G683,"&gt;0",E683:G683),0)</f>
        <v>0</v>
      </c>
      <c r="I683" s="255"/>
      <c r="J683" s="421"/>
    </row>
    <row r="684" spans="1:10" x14ac:dyDescent="0.25">
      <c r="A684" s="223" t="s">
        <v>9</v>
      </c>
      <c r="B684" s="23" t="s">
        <v>833</v>
      </c>
      <c r="C684" s="24" t="s">
        <v>127</v>
      </c>
      <c r="D684" s="176" t="s">
        <v>191</v>
      </c>
      <c r="E684" s="377"/>
      <c r="F684" s="377"/>
      <c r="G684" s="440"/>
      <c r="H684" s="72">
        <f>IFERROR(AVERAGEA(E684:G684),0)</f>
        <v>0</v>
      </c>
      <c r="I684" s="440"/>
      <c r="J684" s="490"/>
    </row>
    <row r="685" spans="1:10" x14ac:dyDescent="0.25">
      <c r="A685" s="227" t="s">
        <v>11</v>
      </c>
      <c r="B685" s="228" t="s">
        <v>834</v>
      </c>
      <c r="C685" s="227" t="s">
        <v>127</v>
      </c>
      <c r="D685" s="227" t="s">
        <v>835</v>
      </c>
      <c r="E685" s="377"/>
      <c r="F685" s="377"/>
      <c r="G685" s="440"/>
      <c r="H685" s="72">
        <f>IFERROR(AVERAGEA(E685:G685),0)</f>
        <v>0</v>
      </c>
      <c r="I685" s="440"/>
      <c r="J685" s="441"/>
    </row>
    <row r="686" spans="1:10" x14ac:dyDescent="0.25">
      <c r="A686" s="227" t="s">
        <v>30</v>
      </c>
      <c r="B686" s="228" t="s">
        <v>836</v>
      </c>
      <c r="C686" s="227" t="s">
        <v>127</v>
      </c>
      <c r="D686" s="227" t="s">
        <v>837</v>
      </c>
      <c r="E686" s="377"/>
      <c r="F686" s="377"/>
      <c r="G686" s="440"/>
      <c r="H686" s="72">
        <f>IFERROR(AVERAGEA(E686:G686),0)</f>
        <v>0</v>
      </c>
      <c r="I686" s="440"/>
      <c r="J686" s="441"/>
    </row>
    <row r="687" spans="1:10" x14ac:dyDescent="0.25">
      <c r="A687" s="72" t="s">
        <v>32</v>
      </c>
      <c r="B687" s="62" t="s">
        <v>838</v>
      </c>
      <c r="C687" s="236" t="s">
        <v>607</v>
      </c>
      <c r="D687" s="72" t="s">
        <v>137</v>
      </c>
      <c r="E687" s="72">
        <f>(E683*E684)/1000</f>
        <v>0</v>
      </c>
      <c r="F687" s="72">
        <f>(F683*F684)/1000</f>
        <v>0</v>
      </c>
      <c r="G687" s="72">
        <f>(G683*G684)/1000</f>
        <v>0</v>
      </c>
      <c r="H687" s="72">
        <f>(H683*H684)/1000</f>
        <v>0</v>
      </c>
      <c r="I687" s="104">
        <f>(I683*I684)/1000</f>
        <v>0</v>
      </c>
      <c r="J687" s="408"/>
    </row>
    <row r="688" spans="1:10" x14ac:dyDescent="0.25">
      <c r="A688" s="200" t="s">
        <v>862</v>
      </c>
      <c r="B688" s="217" t="s">
        <v>839</v>
      </c>
      <c r="C688" s="218"/>
      <c r="D688" s="219"/>
      <c r="E688" s="437"/>
      <c r="F688" s="437"/>
      <c r="G688" s="437"/>
      <c r="H688" s="72"/>
      <c r="I688" s="438"/>
      <c r="J688" s="439"/>
    </row>
    <row r="689" spans="1:10" ht="14.4" x14ac:dyDescent="0.25">
      <c r="A689" s="223" t="s">
        <v>5</v>
      </c>
      <c r="B689" s="224" t="s">
        <v>831</v>
      </c>
      <c r="C689" s="225" t="s">
        <v>613</v>
      </c>
      <c r="D689" s="226" t="s">
        <v>1235</v>
      </c>
      <c r="E689" s="365"/>
      <c r="F689" s="365"/>
      <c r="G689" s="365"/>
      <c r="H689" s="72">
        <f>IFERROR(AVERAGEIF(E689:G689,"&gt;0",E689:G689),0)</f>
        <v>0</v>
      </c>
      <c r="I689" s="255"/>
      <c r="J689" s="421"/>
    </row>
    <row r="690" spans="1:10" ht="14.4" x14ac:dyDescent="0.25">
      <c r="A690" s="223" t="s">
        <v>7</v>
      </c>
      <c r="B690" s="23" t="s">
        <v>1760</v>
      </c>
      <c r="C690" s="24" t="s">
        <v>127</v>
      </c>
      <c r="D690" s="176" t="s">
        <v>133</v>
      </c>
      <c r="E690" s="365"/>
      <c r="F690" s="365"/>
      <c r="G690" s="365"/>
      <c r="H690" s="72">
        <f>IFERROR(AVERAGEIF(E690:G690,"&gt;0",E690:G690),0)</f>
        <v>0</v>
      </c>
      <c r="I690" s="255"/>
      <c r="J690" s="421"/>
    </row>
    <row r="691" spans="1:10" x14ac:dyDescent="0.25">
      <c r="A691" s="223" t="s">
        <v>9</v>
      </c>
      <c r="B691" s="23" t="s">
        <v>841</v>
      </c>
      <c r="C691" s="24" t="s">
        <v>127</v>
      </c>
      <c r="D691" s="176" t="s">
        <v>191</v>
      </c>
      <c r="E691" s="377"/>
      <c r="F691" s="377"/>
      <c r="G691" s="377">
        <v>0</v>
      </c>
      <c r="H691" s="72">
        <f>IFERROR(AVERAGEA(E691:G691),0)</f>
        <v>0</v>
      </c>
      <c r="I691" s="440">
        <v>0</v>
      </c>
      <c r="J691" s="421"/>
    </row>
    <row r="692" spans="1:10" x14ac:dyDescent="0.25">
      <c r="A692" s="227" t="s">
        <v>11</v>
      </c>
      <c r="B692" s="228" t="s">
        <v>834</v>
      </c>
      <c r="C692" s="227" t="s">
        <v>127</v>
      </c>
      <c r="D692" s="227" t="s">
        <v>835</v>
      </c>
      <c r="E692" s="377"/>
      <c r="F692" s="377"/>
      <c r="G692" s="377">
        <v>0</v>
      </c>
      <c r="H692" s="72">
        <f>IFERROR(AVERAGEA(E692:G692),0)</f>
        <v>0</v>
      </c>
      <c r="I692" s="440">
        <v>0</v>
      </c>
      <c r="J692" s="441"/>
    </row>
    <row r="693" spans="1:10" x14ac:dyDescent="0.25">
      <c r="A693" s="227" t="s">
        <v>30</v>
      </c>
      <c r="B693" s="228" t="s">
        <v>836</v>
      </c>
      <c r="C693" s="227" t="s">
        <v>127</v>
      </c>
      <c r="D693" s="227" t="s">
        <v>837</v>
      </c>
      <c r="E693" s="377"/>
      <c r="F693" s="377"/>
      <c r="G693" s="377">
        <v>0</v>
      </c>
      <c r="H693" s="72">
        <f>IFERROR(AVERAGEA(E693:G693),0)</f>
        <v>0</v>
      </c>
      <c r="I693" s="440">
        <v>0</v>
      </c>
      <c r="J693" s="441"/>
    </row>
    <row r="694" spans="1:10" x14ac:dyDescent="0.25">
      <c r="A694" s="72" t="s">
        <v>32</v>
      </c>
      <c r="B694" s="62" t="s">
        <v>842</v>
      </c>
      <c r="C694" s="236" t="s">
        <v>607</v>
      </c>
      <c r="D694" s="72" t="s">
        <v>137</v>
      </c>
      <c r="E694" s="72">
        <f>(E690*E691)/1000</f>
        <v>0</v>
      </c>
      <c r="F694" s="72">
        <f>(F690*F691)/1000</f>
        <v>0</v>
      </c>
      <c r="G694" s="72">
        <f>(G690*G691)/1000</f>
        <v>0</v>
      </c>
      <c r="H694" s="72">
        <f>(H690*H691)/1000</f>
        <v>0</v>
      </c>
      <c r="I694" s="104">
        <f>(I690*I691)/1000</f>
        <v>0</v>
      </c>
      <c r="J694" s="408"/>
    </row>
    <row r="695" spans="1:10" x14ac:dyDescent="0.25">
      <c r="A695" s="72" t="s">
        <v>863</v>
      </c>
      <c r="B695" s="62" t="s">
        <v>843</v>
      </c>
      <c r="C695" s="236" t="s">
        <v>844</v>
      </c>
      <c r="D695" s="72" t="s">
        <v>137</v>
      </c>
      <c r="E695" s="72">
        <f>E687+E694</f>
        <v>0</v>
      </c>
      <c r="F695" s="72">
        <f>F687+F694</f>
        <v>0</v>
      </c>
      <c r="G695" s="72">
        <f>G687+G694</f>
        <v>0</v>
      </c>
      <c r="H695" s="72">
        <f>H687+H694</f>
        <v>0</v>
      </c>
      <c r="I695" s="104">
        <f>I687+I694</f>
        <v>0</v>
      </c>
      <c r="J695" s="408"/>
    </row>
    <row r="696" spans="1:10" x14ac:dyDescent="0.25">
      <c r="A696" s="907"/>
      <c r="B696" s="908"/>
      <c r="C696" s="442"/>
      <c r="D696" s="442"/>
      <c r="E696" s="442"/>
      <c r="F696" s="442"/>
      <c r="G696" s="442"/>
      <c r="H696" s="442"/>
      <c r="I696" s="443"/>
      <c r="J696" s="421"/>
    </row>
    <row r="697" spans="1:10" x14ac:dyDescent="0.25">
      <c r="A697" s="200" t="s">
        <v>864</v>
      </c>
      <c r="B697" s="217" t="s">
        <v>845</v>
      </c>
      <c r="C697" s="218"/>
      <c r="D697" s="219"/>
      <c r="E697" s="437"/>
      <c r="F697" s="437"/>
      <c r="G697" s="437"/>
      <c r="H697" s="437"/>
      <c r="I697" s="438"/>
      <c r="J697" s="439"/>
    </row>
    <row r="698" spans="1:10" ht="14.4" x14ac:dyDescent="0.25">
      <c r="A698" s="223" t="s">
        <v>5</v>
      </c>
      <c r="B698" s="224" t="s">
        <v>831</v>
      </c>
      <c r="C698" s="225" t="s">
        <v>613</v>
      </c>
      <c r="D698" s="226" t="s">
        <v>1235</v>
      </c>
      <c r="E698" s="365"/>
      <c r="F698" s="365"/>
      <c r="G698" s="365"/>
      <c r="H698" s="72">
        <f>IFERROR(AVERAGEIF(E698:G698,"&gt;0",E698:G698),0)</f>
        <v>0</v>
      </c>
      <c r="I698" s="255"/>
      <c r="J698" s="421"/>
    </row>
    <row r="699" spans="1:10" ht="14.4" x14ac:dyDescent="0.25">
      <c r="A699" s="223" t="s">
        <v>7</v>
      </c>
      <c r="B699" s="23" t="s">
        <v>832</v>
      </c>
      <c r="C699" s="24" t="s">
        <v>127</v>
      </c>
      <c r="D699" s="176" t="s">
        <v>133</v>
      </c>
      <c r="E699" s="365"/>
      <c r="F699" s="365"/>
      <c r="G699" s="365"/>
      <c r="H699" s="72">
        <f>IFERROR(AVERAGEIF(E699:G699,"&gt;0",E699:G699),0)</f>
        <v>0</v>
      </c>
      <c r="I699" s="255"/>
      <c r="J699" s="421"/>
    </row>
    <row r="700" spans="1:10" x14ac:dyDescent="0.25">
      <c r="A700" s="223" t="s">
        <v>9</v>
      </c>
      <c r="B700" s="23" t="s">
        <v>1811</v>
      </c>
      <c r="C700" s="24" t="s">
        <v>127</v>
      </c>
      <c r="D700" s="176" t="s">
        <v>191</v>
      </c>
      <c r="E700" s="377"/>
      <c r="F700" s="377"/>
      <c r="G700" s="377">
        <v>0</v>
      </c>
      <c r="H700" s="72">
        <f>IFERROR(AVERAGEA(E700:G700),0)</f>
        <v>0</v>
      </c>
      <c r="I700" s="440">
        <v>0</v>
      </c>
      <c r="J700" s="421"/>
    </row>
    <row r="701" spans="1:10" x14ac:dyDescent="0.25">
      <c r="A701" s="227" t="s">
        <v>11</v>
      </c>
      <c r="B701" s="228" t="s">
        <v>834</v>
      </c>
      <c r="C701" s="227" t="s">
        <v>127</v>
      </c>
      <c r="D701" s="227" t="s">
        <v>835</v>
      </c>
      <c r="E701" s="377"/>
      <c r="F701" s="377"/>
      <c r="G701" s="377">
        <v>0</v>
      </c>
      <c r="H701" s="72">
        <f>IFERROR(AVERAGEA(E701:G701),0)</f>
        <v>0</v>
      </c>
      <c r="I701" s="440">
        <v>0</v>
      </c>
      <c r="J701" s="441"/>
    </row>
    <row r="702" spans="1:10" x14ac:dyDescent="0.25">
      <c r="A702" s="227" t="s">
        <v>30</v>
      </c>
      <c r="B702" s="228" t="s">
        <v>836</v>
      </c>
      <c r="C702" s="227" t="s">
        <v>127</v>
      </c>
      <c r="D702" s="227" t="s">
        <v>837</v>
      </c>
      <c r="E702" s="377"/>
      <c r="F702" s="377"/>
      <c r="G702" s="377">
        <v>0</v>
      </c>
      <c r="H702" s="72">
        <f>IFERROR(AVERAGEA(E702:G702),0)</f>
        <v>0</v>
      </c>
      <c r="I702" s="440">
        <v>0</v>
      </c>
      <c r="J702" s="441"/>
    </row>
    <row r="703" spans="1:10" x14ac:dyDescent="0.25">
      <c r="A703" s="72" t="s">
        <v>32</v>
      </c>
      <c r="B703" s="62" t="s">
        <v>846</v>
      </c>
      <c r="C703" s="236" t="s">
        <v>607</v>
      </c>
      <c r="D703" s="72" t="s">
        <v>137</v>
      </c>
      <c r="E703" s="72">
        <f>(E699*E700)/1000</f>
        <v>0</v>
      </c>
      <c r="F703" s="72">
        <f>(F699*F700)/1000</f>
        <v>0</v>
      </c>
      <c r="G703" s="72">
        <f>(G699*G700)/1000</f>
        <v>0</v>
      </c>
      <c r="H703" s="72">
        <f>(H699*H700)/1000</f>
        <v>0</v>
      </c>
      <c r="I703" s="104">
        <f>(I699*I700)/1000</f>
        <v>0</v>
      </c>
      <c r="J703" s="408"/>
    </row>
    <row r="704" spans="1:10" x14ac:dyDescent="0.25">
      <c r="A704" s="200" t="s">
        <v>865</v>
      </c>
      <c r="B704" s="217" t="s">
        <v>847</v>
      </c>
      <c r="C704" s="218"/>
      <c r="D704" s="219"/>
      <c r="E704" s="437"/>
      <c r="F704" s="437"/>
      <c r="G704" s="437"/>
      <c r="H704" s="437"/>
      <c r="I704" s="438"/>
      <c r="J704" s="439"/>
    </row>
    <row r="705" spans="1:10" ht="14.4" x14ac:dyDescent="0.25">
      <c r="A705" s="223" t="s">
        <v>5</v>
      </c>
      <c r="B705" s="224" t="s">
        <v>831</v>
      </c>
      <c r="C705" s="225" t="s">
        <v>613</v>
      </c>
      <c r="D705" s="226" t="s">
        <v>1235</v>
      </c>
      <c r="E705" s="365"/>
      <c r="F705" s="365"/>
      <c r="G705" s="365"/>
      <c r="H705" s="72">
        <f>IFERROR(AVERAGEIF(E705:G705,"&gt;0",E705:G705),0)</f>
        <v>0</v>
      </c>
      <c r="I705" s="255"/>
      <c r="J705" s="421"/>
    </row>
    <row r="706" spans="1:10" ht="14.4" x14ac:dyDescent="0.25">
      <c r="A706" s="223" t="s">
        <v>7</v>
      </c>
      <c r="B706" s="23" t="s">
        <v>840</v>
      </c>
      <c r="C706" s="24" t="s">
        <v>127</v>
      </c>
      <c r="D706" s="176" t="s">
        <v>133</v>
      </c>
      <c r="E706" s="365"/>
      <c r="F706" s="365"/>
      <c r="G706" s="365"/>
      <c r="H706" s="72">
        <f>IFERROR(AVERAGEIF(E706:G706,"&gt;0",E706:G706),0)</f>
        <v>0</v>
      </c>
      <c r="I706" s="255"/>
      <c r="J706" s="421"/>
    </row>
    <row r="707" spans="1:10" x14ac:dyDescent="0.25">
      <c r="A707" s="223" t="s">
        <v>9</v>
      </c>
      <c r="B707" s="23" t="s">
        <v>1812</v>
      </c>
      <c r="C707" s="24" t="s">
        <v>127</v>
      </c>
      <c r="D707" s="176" t="s">
        <v>191</v>
      </c>
      <c r="E707" s="377"/>
      <c r="F707" s="377"/>
      <c r="G707" s="377">
        <v>0</v>
      </c>
      <c r="H707" s="72">
        <f>IFERROR(AVERAGEA(E707:G707),0)</f>
        <v>0</v>
      </c>
      <c r="I707" s="440">
        <v>0</v>
      </c>
      <c r="J707" s="421"/>
    </row>
    <row r="708" spans="1:10" x14ac:dyDescent="0.25">
      <c r="A708" s="227" t="s">
        <v>11</v>
      </c>
      <c r="B708" s="228" t="s">
        <v>834</v>
      </c>
      <c r="C708" s="227" t="s">
        <v>127</v>
      </c>
      <c r="D708" s="227" t="s">
        <v>835</v>
      </c>
      <c r="E708" s="377"/>
      <c r="F708" s="377"/>
      <c r="G708" s="377">
        <v>0</v>
      </c>
      <c r="H708" s="72">
        <f>IFERROR(AVERAGEA(E708:G708),0)</f>
        <v>0</v>
      </c>
      <c r="I708" s="440">
        <v>0</v>
      </c>
      <c r="J708" s="441"/>
    </row>
    <row r="709" spans="1:10" x14ac:dyDescent="0.25">
      <c r="A709" s="227" t="s">
        <v>30</v>
      </c>
      <c r="B709" s="228" t="s">
        <v>836</v>
      </c>
      <c r="C709" s="227" t="s">
        <v>127</v>
      </c>
      <c r="D709" s="227" t="s">
        <v>837</v>
      </c>
      <c r="E709" s="377"/>
      <c r="F709" s="377"/>
      <c r="G709" s="377">
        <v>0</v>
      </c>
      <c r="H709" s="72">
        <f>IFERROR(AVERAGEA(E709:G709),0)</f>
        <v>0</v>
      </c>
      <c r="I709" s="440">
        <v>0</v>
      </c>
      <c r="J709" s="441"/>
    </row>
    <row r="710" spans="1:10" x14ac:dyDescent="0.25">
      <c r="A710" s="72" t="s">
        <v>32</v>
      </c>
      <c r="B710" s="62" t="s">
        <v>848</v>
      </c>
      <c r="C710" s="236" t="s">
        <v>607</v>
      </c>
      <c r="D710" s="72" t="s">
        <v>137</v>
      </c>
      <c r="E710" s="72">
        <f>(E706*E707)/1000</f>
        <v>0</v>
      </c>
      <c r="F710" s="72">
        <f>(F706*F707)/1000</f>
        <v>0</v>
      </c>
      <c r="G710" s="72">
        <f>(G706*G707)/1000</f>
        <v>0</v>
      </c>
      <c r="H710" s="72">
        <f>(H706*H707)/1000</f>
        <v>0</v>
      </c>
      <c r="I710" s="104">
        <f>(I706*I707)/1000</f>
        <v>0</v>
      </c>
      <c r="J710" s="345"/>
    </row>
    <row r="711" spans="1:10" x14ac:dyDescent="0.25">
      <c r="A711" s="72" t="s">
        <v>866</v>
      </c>
      <c r="B711" s="62" t="s">
        <v>849</v>
      </c>
      <c r="C711" s="236" t="s">
        <v>946</v>
      </c>
      <c r="D711" s="72" t="s">
        <v>137</v>
      </c>
      <c r="E711" s="72">
        <f>E710+E703</f>
        <v>0</v>
      </c>
      <c r="F711" s="72">
        <f>F710+F703</f>
        <v>0</v>
      </c>
      <c r="G711" s="72">
        <f>G710+G703</f>
        <v>0</v>
      </c>
      <c r="H711" s="72">
        <f>H710+H703</f>
        <v>0</v>
      </c>
      <c r="I711" s="104">
        <f>I710+I703</f>
        <v>0</v>
      </c>
      <c r="J711" s="345"/>
    </row>
    <row r="712" spans="1:10" s="930" customFormat="1" x14ac:dyDescent="0.25">
      <c r="A712" s="792" t="s">
        <v>867</v>
      </c>
      <c r="B712" s="941" t="s">
        <v>850</v>
      </c>
      <c r="C712" s="791"/>
      <c r="D712" s="792" t="s">
        <v>13</v>
      </c>
      <c r="E712" s="792">
        <f>IF(E333=0,100,E333)</f>
        <v>100</v>
      </c>
      <c r="F712" s="792">
        <f>IF(F333=0,100,F333)</f>
        <v>100</v>
      </c>
      <c r="G712" s="792">
        <f>IF(G333=0,100,G333)</f>
        <v>100</v>
      </c>
      <c r="H712" s="792">
        <f>IF(H333=0,100,H333)</f>
        <v>100</v>
      </c>
      <c r="I712" s="792">
        <f>IF(I333=0,100,I333)</f>
        <v>100</v>
      </c>
      <c r="J712" s="935"/>
    </row>
    <row r="713" spans="1:10" x14ac:dyDescent="0.25">
      <c r="A713" s="72" t="s">
        <v>868</v>
      </c>
      <c r="B713" s="62" t="s">
        <v>851</v>
      </c>
      <c r="C713" s="236" t="s">
        <v>947</v>
      </c>
      <c r="D713" s="72" t="s">
        <v>137</v>
      </c>
      <c r="E713" s="72">
        <f>IFERROR(E711*100/E712,0)</f>
        <v>0</v>
      </c>
      <c r="F713" s="72">
        <f>IFERROR(F711*100/F712,0)</f>
        <v>0</v>
      </c>
      <c r="G713" s="72">
        <f>IFERROR(G711*100/G712,0)</f>
        <v>0</v>
      </c>
      <c r="H713" s="72">
        <f>IFERROR(H711*100/H712,0)</f>
        <v>0</v>
      </c>
      <c r="I713" s="104">
        <f>IFERROR(I711*100/I712,0)</f>
        <v>0</v>
      </c>
      <c r="J713" s="345"/>
    </row>
    <row r="714" spans="1:10" x14ac:dyDescent="0.25">
      <c r="A714" s="72" t="s">
        <v>869</v>
      </c>
      <c r="B714" s="62" t="s">
        <v>852</v>
      </c>
      <c r="C714" s="236" t="s">
        <v>1254</v>
      </c>
      <c r="D714" s="72" t="s">
        <v>137</v>
      </c>
      <c r="E714" s="72">
        <f>E695-E713</f>
        <v>0</v>
      </c>
      <c r="F714" s="72">
        <f>F695-F713</f>
        <v>0</v>
      </c>
      <c r="G714" s="72">
        <f>G695-G713</f>
        <v>0</v>
      </c>
      <c r="H714" s="72">
        <f>H695-H713</f>
        <v>0</v>
      </c>
      <c r="I714" s="104">
        <f>I695-I713</f>
        <v>0</v>
      </c>
      <c r="J714" s="345"/>
    </row>
    <row r="715" spans="1:10" x14ac:dyDescent="0.25">
      <c r="A715" s="252"/>
      <c r="B715" s="269"/>
      <c r="C715" s="350"/>
      <c r="D715" s="14"/>
      <c r="E715" s="343"/>
      <c r="F715" s="343"/>
      <c r="G715" s="343"/>
      <c r="J715" s="345"/>
    </row>
    <row r="716" spans="1:10" x14ac:dyDescent="0.25">
      <c r="A716" s="683" t="s">
        <v>221</v>
      </c>
      <c r="B716" s="336" t="s">
        <v>222</v>
      </c>
      <c r="C716" s="263"/>
      <c r="D716" s="263"/>
      <c r="E716" s="263"/>
      <c r="F716" s="263"/>
      <c r="G716" s="263"/>
      <c r="H716" s="263"/>
      <c r="I716" s="265"/>
      <c r="J716" s="346"/>
    </row>
    <row r="717" spans="1:10" ht="27.6" x14ac:dyDescent="0.25">
      <c r="A717" s="72" t="s">
        <v>223</v>
      </c>
      <c r="B717" s="166" t="s">
        <v>652</v>
      </c>
      <c r="C717" s="791" t="s">
        <v>1794</v>
      </c>
      <c r="D717" s="792" t="s">
        <v>137</v>
      </c>
      <c r="E717" s="940">
        <f>E676+E643+E644+E645+E647+E547+E548</f>
        <v>0</v>
      </c>
      <c r="F717" s="940">
        <f>F676+F643+F644+F645+F647+F547+F548</f>
        <v>0</v>
      </c>
      <c r="G717" s="940">
        <f>G676+G643+G644+G645+G647+G547+G548</f>
        <v>0</v>
      </c>
      <c r="H717" s="940">
        <f>H676+H643+H644+H645+H647+H547+H548</f>
        <v>0</v>
      </c>
      <c r="I717" s="940">
        <f>I676+I643+I644+I645+I647+I547+I548</f>
        <v>0</v>
      </c>
      <c r="J717" s="345"/>
    </row>
    <row r="718" spans="1:10" x14ac:dyDescent="0.25">
      <c r="A718" s="72" t="s">
        <v>224</v>
      </c>
      <c r="B718" s="62" t="s">
        <v>225</v>
      </c>
      <c r="C718" s="791" t="s">
        <v>1251</v>
      </c>
      <c r="D718" s="72" t="s">
        <v>137</v>
      </c>
      <c r="E718" s="72">
        <f>E677+E646+E549</f>
        <v>0</v>
      </c>
      <c r="F718" s="72">
        <f>F677+F646+F549</f>
        <v>0</v>
      </c>
      <c r="G718" s="180">
        <f>G677+G646+G549</f>
        <v>0</v>
      </c>
      <c r="H718" s="180">
        <f>H677+H646+H549</f>
        <v>0</v>
      </c>
      <c r="I718" s="492">
        <f>I677+I646+I549</f>
        <v>0</v>
      </c>
      <c r="J718" s="345"/>
    </row>
    <row r="719" spans="1:10" x14ac:dyDescent="0.25">
      <c r="A719" s="72" t="s">
        <v>226</v>
      </c>
      <c r="B719" s="62" t="s">
        <v>870</v>
      </c>
      <c r="C719" s="791" t="s">
        <v>1696</v>
      </c>
      <c r="D719" s="72" t="s">
        <v>137</v>
      </c>
      <c r="E719" s="72">
        <f>E717+E718+E714</f>
        <v>0</v>
      </c>
      <c r="F719" s="72">
        <f>F717+F718+F714</f>
        <v>0</v>
      </c>
      <c r="G719" s="72">
        <f>G717+G718+G714</f>
        <v>0</v>
      </c>
      <c r="H719" s="180">
        <f>H717+H718+H714</f>
        <v>0</v>
      </c>
      <c r="I719" s="492">
        <f>I717+I718+I714</f>
        <v>0</v>
      </c>
      <c r="J719" s="345"/>
    </row>
    <row r="720" spans="1:10" x14ac:dyDescent="0.25">
      <c r="A720" s="17"/>
      <c r="B720" s="70"/>
      <c r="C720" s="17"/>
      <c r="D720" s="17"/>
      <c r="E720" s="17"/>
      <c r="F720" s="17"/>
      <c r="G720" s="17"/>
      <c r="H720" s="103"/>
      <c r="I720" s="105"/>
      <c r="J720" s="13"/>
    </row>
    <row r="721" spans="1:11" x14ac:dyDescent="0.25">
      <c r="A721" s="684" t="s">
        <v>228</v>
      </c>
      <c r="B721" s="685" t="s">
        <v>229</v>
      </c>
      <c r="C721" s="686"/>
      <c r="D721" s="686"/>
      <c r="E721" s="686"/>
      <c r="F721" s="686"/>
      <c r="G721" s="686"/>
      <c r="H721" s="687"/>
      <c r="I721" s="688"/>
      <c r="J721" s="677"/>
    </row>
    <row r="722" spans="1:11" x14ac:dyDescent="0.25">
      <c r="A722" s="72" t="s">
        <v>230</v>
      </c>
      <c r="B722" s="62" t="s">
        <v>231</v>
      </c>
      <c r="C722" s="236" t="s">
        <v>232</v>
      </c>
      <c r="D722" s="72" t="s">
        <v>129</v>
      </c>
      <c r="E722" s="250">
        <f>IFERROR((E639+E624+E608+E592+E577+E562)*10/E341,0)</f>
        <v>0</v>
      </c>
      <c r="F722" s="250">
        <f>IFERROR((F639+F624+F608+F592+F577+F562)*10/F341,0)</f>
        <v>0</v>
      </c>
      <c r="G722" s="250">
        <f>IFERROR((G639+G624+G608+G592+G577+G562)*10/G341,0)</f>
        <v>0</v>
      </c>
      <c r="H722" s="250">
        <f>IFERROR((H639+H624+H608+H592+H577+H562)*10/H341,0)</f>
        <v>0</v>
      </c>
      <c r="I722" s="250">
        <f>IFERROR((I639+I624+I608+I592+I577+I562)*10/I341,0)</f>
        <v>0</v>
      </c>
      <c r="J722" s="366"/>
    </row>
    <row r="723" spans="1:11" x14ac:dyDescent="0.25">
      <c r="A723" s="72" t="s">
        <v>233</v>
      </c>
      <c r="B723" s="62" t="s">
        <v>234</v>
      </c>
      <c r="C723" s="236" t="s">
        <v>235</v>
      </c>
      <c r="D723" s="72" t="s">
        <v>129</v>
      </c>
      <c r="E723" s="250">
        <f>IFERROR(((E640+E625+E609+E593+E578+E563)*10+(E534+E544+E522+E509+E496+E483+E470+E457)*10)/E351,0)</f>
        <v>0</v>
      </c>
      <c r="F723" s="250">
        <f>IFERROR(((F640+F625+F609+F593+F578+F563)*10+(F534+F544+F522+F509+F496+F483+F470+F457)*10)/F351,0)</f>
        <v>0</v>
      </c>
      <c r="G723" s="250">
        <f>IFERROR(((G640+G625+G609+G593+G578+G563)*10+(G534+G544+G522+G509+G496+G483+G470+G457)*10)/G351,0)</f>
        <v>0</v>
      </c>
      <c r="H723" s="250">
        <f>IFERROR(((H640+H625+H609+H593+H578+H563)*10+(H534+H544+H522+H509+H496+H483+H470+H457)*10)/H351,0)</f>
        <v>0</v>
      </c>
      <c r="I723" s="250">
        <f>IFERROR(((I640+I625+I609+I593+I578+I563)*10+(I534+I544+I522+I509+I496+I483+I470+I457)*10)/I351,0)</f>
        <v>0</v>
      </c>
      <c r="J723" s="366"/>
    </row>
    <row r="724" spans="1:11" x14ac:dyDescent="0.25">
      <c r="A724" s="72" t="s">
        <v>236</v>
      </c>
      <c r="B724" s="938" t="s">
        <v>1810</v>
      </c>
      <c r="C724" s="791" t="s">
        <v>237</v>
      </c>
      <c r="D724" s="792" t="s">
        <v>129</v>
      </c>
      <c r="E724" s="939">
        <f>IFERROR((E676-((E375*E376+E381*E380)/1000))/(E365/10),0)</f>
        <v>0</v>
      </c>
      <c r="F724" s="939">
        <f t="shared" ref="F724:I724" si="9">IFERROR((F676-((F375*F376+F381*F380)/1000))/(F365/10),0)</f>
        <v>0</v>
      </c>
      <c r="G724" s="939">
        <f t="shared" si="9"/>
        <v>0</v>
      </c>
      <c r="H724" s="939">
        <f t="shared" si="9"/>
        <v>0</v>
      </c>
      <c r="I724" s="939">
        <f t="shared" si="9"/>
        <v>0</v>
      </c>
      <c r="J724" s="366"/>
    </row>
    <row r="725" spans="1:11" ht="55.2" x14ac:dyDescent="0.25">
      <c r="A725" s="72" t="s">
        <v>412</v>
      </c>
      <c r="B725" s="62" t="s">
        <v>414</v>
      </c>
      <c r="C725" s="236" t="s">
        <v>1779</v>
      </c>
      <c r="D725" s="72" t="s">
        <v>129</v>
      </c>
      <c r="E725" s="250">
        <f>IFERROR(((E421*E424*1000)-((E428*E429*1000)+(E433*E434*1000)))/((E329/100)*E417*10^5),0)</f>
        <v>0</v>
      </c>
      <c r="F725" s="250">
        <f>IFERROR(((F421*F424*1000)-((F428*F429*1000)+(F433*F434*1000)))/((F329/100)*F417*10^5),0)</f>
        <v>0</v>
      </c>
      <c r="G725" s="250">
        <f>IFERROR(((G421*G424*1000)-((G428*G429*1000)+(G433*G434*1000)))/((G329/100)*G417*10^5),0)</f>
        <v>0</v>
      </c>
      <c r="H725" s="250">
        <f>IFERROR(((H421*H424*1000)-((H428*H429*1000)+(H433*H434*1000)))/((H329/100)*H417*10^5),0)</f>
        <v>0</v>
      </c>
      <c r="I725" s="250">
        <f>IFERROR(((I421*I424*1000)-((I428*I429*1000)+(I433*I434*1000)))/((I329/100)*I417*10^5),0)</f>
        <v>0</v>
      </c>
      <c r="J725" s="366"/>
    </row>
    <row r="726" spans="1:11" ht="55.2" x14ac:dyDescent="0.25">
      <c r="A726" s="72" t="s">
        <v>413</v>
      </c>
      <c r="B726" s="62" t="s">
        <v>415</v>
      </c>
      <c r="C726" s="236" t="s">
        <v>1699</v>
      </c>
      <c r="D726" s="72" t="s">
        <v>129</v>
      </c>
      <c r="E726" s="250">
        <f>IFERROR(((E396*E399*1000)-((E403*E404*1000)+(E408*E409*1000)))/((E329/100)*E392*10^5),0)</f>
        <v>0</v>
      </c>
      <c r="F726" s="250">
        <f>IFERROR(((F396*F399*1000)-((F403*F404*1000)+(F408*F409*1000)))/((F329/100)*F392*10^5),0)</f>
        <v>0</v>
      </c>
      <c r="G726" s="250">
        <f>IFERROR(((G396*G399*1000)-((G403*G404*1000)+(G408*G409*1000)))/((G329/100)*G392*10^5),0)</f>
        <v>0</v>
      </c>
      <c r="H726" s="250">
        <f>IFERROR(((H396*H399*1000)-((H403*H404*1000)+(H408*H409*1000)))/((H329/100)*H392*10^5),0)</f>
        <v>0</v>
      </c>
      <c r="I726" s="250">
        <f>IFERROR(((I396*I399*1000)-((I403*I404*1000)+(I408*I409*1000)))/((I329/100)*I392*10^5),0)</f>
        <v>0</v>
      </c>
      <c r="J726" s="366"/>
    </row>
    <row r="727" spans="1:11" ht="82.8" x14ac:dyDescent="0.25">
      <c r="A727" s="72" t="s">
        <v>541</v>
      </c>
      <c r="B727" s="62" t="s">
        <v>542</v>
      </c>
      <c r="C727" s="236" t="s">
        <v>953</v>
      </c>
      <c r="D727" s="72" t="s">
        <v>129</v>
      </c>
      <c r="E727" s="250">
        <f>IFERROR((E722*E341+E351*E723+E365*E724+E85*860+E725*E417+E392*E726)/(E341+E351+E365+E85+E392+E417),0)</f>
        <v>0</v>
      </c>
      <c r="F727" s="250">
        <f>IFERROR((F722*F341+F351*F723+F365*F724+F85*860+F725*F417+F392*F726)/(F341+F351+F365+F85+F392+F417),0)</f>
        <v>0</v>
      </c>
      <c r="G727" s="250">
        <f>IFERROR((G722*G341+G351*G723+G365*G724+G85*860+G725*G417+G392*G726)/(G341+G351+G365+G85+G392+G417),0)</f>
        <v>0</v>
      </c>
      <c r="H727" s="250">
        <f>IFERROR((H722*H341+H351*H723+H365*H724+H85*860+H725*H417+H392*H726)/(H341+H351+H365+H85+H392+H417),0)</f>
        <v>0</v>
      </c>
      <c r="I727" s="250">
        <f>IFERROR((I722*I341+I351*I723+I365*I724+I85*860+I725*I417+I392*I726)/(I341+I351+I365+I85+I392+I417),0)</f>
        <v>0</v>
      </c>
      <c r="J727" s="366"/>
    </row>
    <row r="728" spans="1:11" x14ac:dyDescent="0.25">
      <c r="A728" s="909"/>
      <c r="B728" s="910"/>
      <c r="C728" s="444"/>
      <c r="D728" s="444"/>
      <c r="E728" s="444"/>
      <c r="F728" s="444"/>
      <c r="G728" s="444"/>
      <c r="H728" s="445"/>
      <c r="I728" s="446"/>
      <c r="J728" s="447"/>
      <c r="K728" s="448"/>
    </row>
    <row r="729" spans="1:11" x14ac:dyDescent="0.25">
      <c r="A729" s="678" t="s">
        <v>238</v>
      </c>
      <c r="B729" s="679" t="s">
        <v>239</v>
      </c>
      <c r="C729" s="679"/>
      <c r="D729" s="689"/>
      <c r="E729" s="689"/>
      <c r="F729" s="689"/>
      <c r="G729" s="689"/>
      <c r="H729" s="689"/>
      <c r="I729" s="690"/>
      <c r="J729" s="691"/>
      <c r="K729" s="448"/>
    </row>
    <row r="730" spans="1:11" ht="14.4" x14ac:dyDescent="0.25">
      <c r="A730" s="308" t="s">
        <v>240</v>
      </c>
      <c r="B730" s="309" t="s">
        <v>704</v>
      </c>
      <c r="C730" s="270" t="s">
        <v>127</v>
      </c>
      <c r="D730" s="310" t="s">
        <v>257</v>
      </c>
      <c r="E730" s="365"/>
      <c r="F730" s="365"/>
      <c r="G730" s="365"/>
      <c r="H730" s="72">
        <f>IFERROR(AVERAGEA(E730:G730),0)</f>
        <v>0</v>
      </c>
      <c r="I730" s="255"/>
      <c r="J730" s="366"/>
      <c r="K730" s="448"/>
    </row>
    <row r="731" spans="1:11" ht="14.4" x14ac:dyDescent="0.25">
      <c r="A731" s="308" t="s">
        <v>241</v>
      </c>
      <c r="B731" s="309" t="s">
        <v>251</v>
      </c>
      <c r="C731" s="270" t="s">
        <v>127</v>
      </c>
      <c r="D731" s="310" t="s">
        <v>257</v>
      </c>
      <c r="E731" s="365"/>
      <c r="F731" s="365"/>
      <c r="G731" s="365"/>
      <c r="H731" s="72">
        <f>IFERROR(AVERAGEA(E731:G731),0)</f>
        <v>0</v>
      </c>
      <c r="I731" s="255"/>
      <c r="J731" s="366"/>
      <c r="K731" s="448"/>
    </row>
    <row r="732" spans="1:11" ht="14.4" x14ac:dyDescent="0.25">
      <c r="A732" s="308" t="s">
        <v>242</v>
      </c>
      <c r="B732" s="309" t="s">
        <v>253</v>
      </c>
      <c r="C732" s="270" t="s">
        <v>127</v>
      </c>
      <c r="D732" s="310" t="s">
        <v>256</v>
      </c>
      <c r="E732" s="365"/>
      <c r="F732" s="365"/>
      <c r="G732" s="365"/>
      <c r="H732" s="72">
        <f>IFERROR(AVERAGEA(E732:G732),0)</f>
        <v>0</v>
      </c>
      <c r="I732" s="255"/>
      <c r="J732" s="366"/>
      <c r="K732" s="448"/>
    </row>
    <row r="733" spans="1:11" ht="14.4" x14ac:dyDescent="0.25">
      <c r="A733" s="308" t="s">
        <v>252</v>
      </c>
      <c r="B733" s="309" t="s">
        <v>393</v>
      </c>
      <c r="C733" s="270" t="s">
        <v>127</v>
      </c>
      <c r="D733" s="310" t="s">
        <v>1816</v>
      </c>
      <c r="E733" s="365"/>
      <c r="F733" s="365"/>
      <c r="G733" s="365"/>
      <c r="H733" s="72">
        <f>IFERROR(AVERAGEA(E733:G733),0)</f>
        <v>0</v>
      </c>
      <c r="I733" s="255"/>
      <c r="J733" s="366"/>
      <c r="K733" s="448"/>
    </row>
    <row r="734" spans="1:11" ht="14.4" x14ac:dyDescent="0.25">
      <c r="A734" s="308" t="s">
        <v>395</v>
      </c>
      <c r="B734" s="309" t="s">
        <v>392</v>
      </c>
      <c r="C734" s="270" t="s">
        <v>127</v>
      </c>
      <c r="D734" s="310" t="s">
        <v>258</v>
      </c>
      <c r="E734" s="365"/>
      <c r="F734" s="365"/>
      <c r="G734" s="365"/>
      <c r="H734" s="72">
        <f>IFERROR(AVERAGEA(E734:G734),0)</f>
        <v>0</v>
      </c>
      <c r="I734" s="255"/>
      <c r="J734" s="366"/>
      <c r="K734" s="448"/>
    </row>
    <row r="735" spans="1:11" x14ac:dyDescent="0.25">
      <c r="A735" s="911"/>
      <c r="B735" s="309"/>
      <c r="C735" s="19"/>
      <c r="D735" s="449"/>
      <c r="E735" s="449"/>
      <c r="F735" s="449"/>
      <c r="G735" s="449"/>
      <c r="H735" s="366"/>
      <c r="I735" s="366"/>
      <c r="J735" s="366"/>
      <c r="K735" s="448"/>
    </row>
    <row r="736" spans="1:11" x14ac:dyDescent="0.25">
      <c r="A736" s="675" t="s">
        <v>243</v>
      </c>
      <c r="B736" s="83" t="s">
        <v>555</v>
      </c>
      <c r="C736" s="692"/>
      <c r="D736" s="82"/>
      <c r="E736" s="82"/>
      <c r="F736" s="82"/>
      <c r="G736" s="82"/>
      <c r="H736" s="82"/>
      <c r="I736" s="693"/>
      <c r="J736" s="691"/>
      <c r="K736" s="448"/>
    </row>
    <row r="737" spans="1:11" ht="14.4" x14ac:dyDescent="0.25">
      <c r="A737" s="308" t="s">
        <v>244</v>
      </c>
      <c r="B737" s="309" t="s">
        <v>130</v>
      </c>
      <c r="C737" s="270" t="s">
        <v>127</v>
      </c>
      <c r="D737" s="270" t="s">
        <v>13</v>
      </c>
      <c r="E737" s="365"/>
      <c r="F737" s="365"/>
      <c r="G737" s="365"/>
      <c r="H737" s="72">
        <f>IFERROR(AVERAGEIF(E737:G737,"&gt;0",E737:G737),0)</f>
        <v>0</v>
      </c>
      <c r="I737" s="255"/>
      <c r="J737" s="366"/>
      <c r="K737" s="448"/>
    </row>
    <row r="738" spans="1:11" ht="14.4" x14ac:dyDescent="0.25">
      <c r="A738" s="308" t="s">
        <v>245</v>
      </c>
      <c r="B738" s="309" t="s">
        <v>131</v>
      </c>
      <c r="C738" s="270" t="s">
        <v>127</v>
      </c>
      <c r="D738" s="270" t="s">
        <v>13</v>
      </c>
      <c r="E738" s="365"/>
      <c r="F738" s="365"/>
      <c r="G738" s="365"/>
      <c r="H738" s="72">
        <f>IFERROR(AVERAGEIF(E738:G738,"&gt;0",E738:G738),0)</f>
        <v>0</v>
      </c>
      <c r="I738" s="255"/>
      <c r="J738" s="366"/>
      <c r="K738" s="448"/>
    </row>
    <row r="739" spans="1:11" ht="14.4" x14ac:dyDescent="0.25">
      <c r="A739" s="311" t="s">
        <v>254</v>
      </c>
      <c r="B739" s="309" t="s">
        <v>89</v>
      </c>
      <c r="C739" s="270" t="s">
        <v>127</v>
      </c>
      <c r="D739" s="270" t="s">
        <v>13</v>
      </c>
      <c r="E739" s="365"/>
      <c r="F739" s="365"/>
      <c r="G739" s="365"/>
      <c r="H739" s="72">
        <f>IFERROR(AVERAGEIF(E739:G739,"&gt;0",E739:G739),0)</f>
        <v>0</v>
      </c>
      <c r="I739" s="255"/>
      <c r="J739" s="366"/>
      <c r="K739" s="448"/>
    </row>
    <row r="740" spans="1:11" ht="14.4" x14ac:dyDescent="0.25">
      <c r="A740" s="308" t="s">
        <v>255</v>
      </c>
      <c r="B740" s="312" t="s">
        <v>132</v>
      </c>
      <c r="C740" s="313" t="s">
        <v>127</v>
      </c>
      <c r="D740" s="313" t="s">
        <v>133</v>
      </c>
      <c r="E740" s="365"/>
      <c r="F740" s="365"/>
      <c r="G740" s="365"/>
      <c r="H740" s="72">
        <f>IFERROR(AVERAGEA(E740:G740),0)</f>
        <v>0</v>
      </c>
      <c r="I740" s="255"/>
      <c r="J740" s="366"/>
      <c r="K740" s="448"/>
    </row>
    <row r="741" spans="1:11" x14ac:dyDescent="0.25">
      <c r="A741" s="912"/>
      <c r="B741" s="309"/>
      <c r="C741" s="19"/>
      <c r="D741" s="19"/>
      <c r="E741" s="19"/>
      <c r="F741" s="19"/>
      <c r="G741" s="19"/>
      <c r="H741" s="19"/>
      <c r="I741" s="19"/>
      <c r="J741" s="19"/>
      <c r="K741" s="448"/>
    </row>
    <row r="742" spans="1:11" x14ac:dyDescent="0.25">
      <c r="A742" s="263" t="s">
        <v>246</v>
      </c>
      <c r="B742" s="694" t="s">
        <v>404</v>
      </c>
      <c r="C742" s="692"/>
      <c r="D742" s="692"/>
      <c r="E742" s="695"/>
      <c r="F742" s="695"/>
      <c r="G742" s="695"/>
      <c r="H742" s="696"/>
      <c r="I742" s="697"/>
      <c r="J742" s="691"/>
      <c r="K742" s="448"/>
    </row>
    <row r="743" spans="1:11" ht="14.4" x14ac:dyDescent="0.25">
      <c r="A743" s="252" t="s">
        <v>405</v>
      </c>
      <c r="B743" s="788" t="s">
        <v>1209</v>
      </c>
      <c r="C743" s="24" t="s">
        <v>127</v>
      </c>
      <c r="D743" s="298" t="s">
        <v>18</v>
      </c>
      <c r="E743" s="365"/>
      <c r="F743" s="365"/>
      <c r="G743" s="365"/>
      <c r="H743" s="72">
        <f>IFERROR(AVERAGEA(E743:G743),0)</f>
        <v>0</v>
      </c>
      <c r="I743" s="365"/>
      <c r="J743" s="366"/>
      <c r="K743" s="448"/>
    </row>
    <row r="744" spans="1:11" x14ac:dyDescent="0.25">
      <c r="A744" s="252" t="s">
        <v>406</v>
      </c>
      <c r="B744" s="789" t="s">
        <v>1210</v>
      </c>
      <c r="C744" s="787" t="s">
        <v>1208</v>
      </c>
      <c r="D744" s="790" t="s">
        <v>18</v>
      </c>
      <c r="E744" s="250">
        <f>E10*280/100000</f>
        <v>0</v>
      </c>
      <c r="F744" s="250">
        <f>F10*280/100000</f>
        <v>0</v>
      </c>
      <c r="G744" s="250">
        <f>G10*280/100000</f>
        <v>0</v>
      </c>
      <c r="H744" s="250">
        <f>H10*280/100000</f>
        <v>0</v>
      </c>
      <c r="I744" s="250">
        <f>I10*280/100000</f>
        <v>0</v>
      </c>
      <c r="J744" s="366"/>
      <c r="K744" s="448"/>
    </row>
    <row r="745" spans="1:11" ht="14.4" x14ac:dyDescent="0.25">
      <c r="A745" s="252" t="s">
        <v>407</v>
      </c>
      <c r="B745" s="260" t="s">
        <v>656</v>
      </c>
      <c r="C745" s="313" t="s">
        <v>127</v>
      </c>
      <c r="D745" s="270" t="s">
        <v>18</v>
      </c>
      <c r="E745" s="365"/>
      <c r="F745" s="365"/>
      <c r="G745" s="365"/>
      <c r="H745" s="72">
        <f>IFERROR(AVERAGEA(E745:G745),0)</f>
        <v>0</v>
      </c>
      <c r="I745" s="365"/>
      <c r="J745" s="366"/>
      <c r="K745" s="448"/>
    </row>
    <row r="746" spans="1:11" ht="14.4" x14ac:dyDescent="0.25">
      <c r="A746" s="252" t="s">
        <v>408</v>
      </c>
      <c r="B746" s="260" t="s">
        <v>657</v>
      </c>
      <c r="C746" s="313" t="s">
        <v>127</v>
      </c>
      <c r="D746" s="270" t="s">
        <v>18</v>
      </c>
      <c r="E746" s="365"/>
      <c r="F746" s="365"/>
      <c r="G746" s="365"/>
      <c r="H746" s="72">
        <f>IFERROR(AVERAGEA(E746:G746),0)</f>
        <v>0</v>
      </c>
      <c r="I746" s="365"/>
      <c r="J746" s="366"/>
    </row>
    <row r="747" spans="1:11" ht="14.4" x14ac:dyDescent="0.25">
      <c r="A747" s="252" t="s">
        <v>409</v>
      </c>
      <c r="B747" s="260" t="s">
        <v>1172</v>
      </c>
      <c r="C747" s="313" t="s">
        <v>127</v>
      </c>
      <c r="D747" s="270" t="s">
        <v>18</v>
      </c>
      <c r="E747" s="365"/>
      <c r="F747" s="365"/>
      <c r="G747" s="365"/>
      <c r="H747" s="72">
        <f>IFERROR(AVERAGEA(E747:G747),0)</f>
        <v>0</v>
      </c>
      <c r="I747" s="365"/>
      <c r="J747" s="366"/>
    </row>
    <row r="748" spans="1:11" x14ac:dyDescent="0.25">
      <c r="A748" s="252" t="s">
        <v>700</v>
      </c>
      <c r="B748" s="600" t="s">
        <v>658</v>
      </c>
      <c r="C748" s="787" t="s">
        <v>1211</v>
      </c>
      <c r="D748" s="599" t="s">
        <v>18</v>
      </c>
      <c r="E748" s="72">
        <f>E744-E745-E746-E747</f>
        <v>0</v>
      </c>
      <c r="F748" s="72">
        <f>F744-F745-F746-F747</f>
        <v>0</v>
      </c>
      <c r="G748" s="180">
        <f>G744-G745-G746-G747</f>
        <v>0</v>
      </c>
      <c r="H748" s="180">
        <f>H744-H745-H746-H747</f>
        <v>0</v>
      </c>
      <c r="I748" s="180">
        <f>I744-I745-I746-I747</f>
        <v>0</v>
      </c>
      <c r="J748" s="366"/>
    </row>
    <row r="749" spans="1:11" x14ac:dyDescent="0.25">
      <c r="A749" s="314"/>
      <c r="B749" s="260"/>
      <c r="C749" s="451"/>
      <c r="D749" s="19"/>
      <c r="E749" s="19"/>
      <c r="F749" s="19"/>
      <c r="G749" s="19"/>
      <c r="H749" s="366"/>
      <c r="I749" s="366"/>
      <c r="J749" s="366"/>
    </row>
    <row r="750" spans="1:11" x14ac:dyDescent="0.25">
      <c r="A750" s="698" t="s">
        <v>410</v>
      </c>
      <c r="B750" s="694" t="s">
        <v>653</v>
      </c>
      <c r="C750" s="694"/>
      <c r="D750" s="694"/>
      <c r="E750" s="694"/>
      <c r="F750" s="694"/>
      <c r="G750" s="694"/>
      <c r="H750" s="694"/>
      <c r="I750" s="694"/>
      <c r="J750" s="699"/>
    </row>
    <row r="751" spans="1:11" ht="14.4" x14ac:dyDescent="0.3">
      <c r="A751" s="314" t="s">
        <v>700</v>
      </c>
      <c r="B751" s="786" t="s">
        <v>1252</v>
      </c>
      <c r="C751" s="313" t="s">
        <v>127</v>
      </c>
      <c r="D751" s="270" t="s">
        <v>191</v>
      </c>
      <c r="E751" s="104">
        <v>1</v>
      </c>
      <c r="F751" s="104">
        <v>1</v>
      </c>
      <c r="G751" s="104">
        <v>1</v>
      </c>
      <c r="H751" s="104">
        <v>1</v>
      </c>
      <c r="I751" s="104">
        <v>1</v>
      </c>
      <c r="J751" s="366"/>
    </row>
    <row r="752" spans="1:11" ht="14.4" x14ac:dyDescent="0.3">
      <c r="A752" s="314" t="s">
        <v>701</v>
      </c>
      <c r="B752" s="188" t="s">
        <v>698</v>
      </c>
      <c r="C752" s="313" t="s">
        <v>127</v>
      </c>
      <c r="D752" s="270" t="s">
        <v>191</v>
      </c>
      <c r="E752" s="365"/>
      <c r="F752" s="365"/>
      <c r="G752" s="365"/>
      <c r="H752" s="72">
        <f>IFERROR(AVERAGEA(E752:G752),0)</f>
        <v>0</v>
      </c>
      <c r="I752" s="365"/>
      <c r="J752" s="366"/>
    </row>
    <row r="753" spans="1:10" ht="14.4" x14ac:dyDescent="0.3">
      <c r="A753" s="314" t="s">
        <v>702</v>
      </c>
      <c r="B753" s="188" t="s">
        <v>699</v>
      </c>
      <c r="C753" s="313" t="s">
        <v>127</v>
      </c>
      <c r="D753" s="270" t="s">
        <v>703</v>
      </c>
      <c r="E753" s="365"/>
      <c r="F753" s="365"/>
      <c r="G753" s="365"/>
      <c r="H753" s="72">
        <f>IFERROR(AVERAGEA(E753:G753),0)</f>
        <v>0</v>
      </c>
      <c r="I753" s="365"/>
      <c r="J753" s="366"/>
    </row>
    <row r="754" spans="1:10" x14ac:dyDescent="0.25">
      <c r="A754" s="314"/>
      <c r="B754" s="260"/>
      <c r="C754" s="451"/>
      <c r="D754" s="19"/>
      <c r="E754" s="19"/>
      <c r="F754" s="19"/>
      <c r="G754" s="19"/>
      <c r="H754" s="354"/>
      <c r="I754" s="371"/>
      <c r="J754" s="450"/>
    </row>
    <row r="755" spans="1:10" ht="15" x14ac:dyDescent="0.25">
      <c r="A755" s="700" t="s">
        <v>411</v>
      </c>
      <c r="B755" s="701" t="s">
        <v>485</v>
      </c>
      <c r="C755" s="701"/>
      <c r="D755" s="701"/>
      <c r="E755" s="701"/>
      <c r="F755" s="701"/>
      <c r="G755" s="701"/>
      <c r="H755" s="700"/>
      <c r="I755" s="702"/>
      <c r="J755" s="703"/>
    </row>
    <row r="756" spans="1:10" ht="27.6" x14ac:dyDescent="0.25">
      <c r="A756" s="315" t="s">
        <v>925</v>
      </c>
      <c r="B756" s="316" t="s">
        <v>418</v>
      </c>
      <c r="C756" s="317"/>
      <c r="D756" s="317"/>
      <c r="E756" s="317"/>
      <c r="F756" s="317"/>
      <c r="G756" s="317"/>
      <c r="H756" s="318"/>
      <c r="I756" s="319"/>
      <c r="J756" s="452"/>
    </row>
    <row r="757" spans="1:10" x14ac:dyDescent="0.25">
      <c r="A757" s="320" t="s">
        <v>5</v>
      </c>
      <c r="B757" s="321" t="s">
        <v>419</v>
      </c>
      <c r="C757" s="320" t="s">
        <v>127</v>
      </c>
      <c r="D757" s="320" t="s">
        <v>27</v>
      </c>
      <c r="E757" s="337"/>
      <c r="F757" s="337"/>
      <c r="G757" s="337"/>
      <c r="H757" s="338"/>
      <c r="I757" s="104">
        <f>'Annex Addl Eqp List-Env'!J27</f>
        <v>0</v>
      </c>
      <c r="J757" s="454"/>
    </row>
    <row r="758" spans="1:10" x14ac:dyDescent="0.25">
      <c r="A758" s="320" t="s">
        <v>7</v>
      </c>
      <c r="B758" s="321" t="s">
        <v>420</v>
      </c>
      <c r="C758" s="320" t="s">
        <v>127</v>
      </c>
      <c r="D758" s="320" t="s">
        <v>137</v>
      </c>
      <c r="E758" s="337"/>
      <c r="F758" s="337"/>
      <c r="G758" s="337"/>
      <c r="H758" s="338"/>
      <c r="I758" s="104">
        <f>'Annex Addl Eqp List-Env'!K27</f>
        <v>0</v>
      </c>
      <c r="J758" s="454"/>
    </row>
    <row r="759" spans="1:10" x14ac:dyDescent="0.25">
      <c r="A759" s="913"/>
      <c r="B759" s="309"/>
      <c r="C759" s="19"/>
      <c r="D759" s="19"/>
      <c r="E759" s="19"/>
      <c r="F759" s="19"/>
      <c r="G759" s="19"/>
      <c r="H759" s="453"/>
      <c r="I759" s="455"/>
      <c r="J759" s="450"/>
    </row>
    <row r="760" spans="1:10" x14ac:dyDescent="0.25">
      <c r="A760" s="315" t="s">
        <v>926</v>
      </c>
      <c r="B760" s="785" t="s">
        <v>1253</v>
      </c>
      <c r="C760" s="317"/>
      <c r="D760" s="317"/>
      <c r="E760" s="317"/>
      <c r="F760" s="317"/>
      <c r="G760" s="317"/>
      <c r="H760" s="318"/>
      <c r="I760" s="319"/>
      <c r="J760" s="452"/>
    </row>
    <row r="761" spans="1:10" ht="27.6" x14ac:dyDescent="0.25">
      <c r="A761" s="322" t="s">
        <v>5</v>
      </c>
      <c r="B761" s="323" t="s">
        <v>421</v>
      </c>
      <c r="C761" s="322" t="s">
        <v>127</v>
      </c>
      <c r="D761" s="323" t="s">
        <v>191</v>
      </c>
      <c r="E761" s="339"/>
      <c r="F761" s="339"/>
      <c r="G761" s="339"/>
      <c r="H761" s="338"/>
      <c r="I761" s="354">
        <v>0</v>
      </c>
      <c r="J761" s="454"/>
    </row>
    <row r="762" spans="1:10" ht="27.6" x14ac:dyDescent="0.25">
      <c r="A762" s="322" t="s">
        <v>7</v>
      </c>
      <c r="B762" s="323" t="s">
        <v>422</v>
      </c>
      <c r="C762" s="322" t="s">
        <v>127</v>
      </c>
      <c r="D762" s="323" t="s">
        <v>191</v>
      </c>
      <c r="E762" s="339"/>
      <c r="F762" s="339"/>
      <c r="G762" s="668"/>
      <c r="H762" s="338"/>
      <c r="I762" s="354">
        <v>0</v>
      </c>
      <c r="J762" s="465"/>
    </row>
    <row r="763" spans="1:10" ht="27.6" x14ac:dyDescent="0.25">
      <c r="A763" s="322" t="s">
        <v>9</v>
      </c>
      <c r="B763" s="323" t="s">
        <v>423</v>
      </c>
      <c r="C763" s="322" t="s">
        <v>127</v>
      </c>
      <c r="D763" s="323" t="s">
        <v>191</v>
      </c>
      <c r="E763" s="339"/>
      <c r="F763" s="339"/>
      <c r="G763" s="668"/>
      <c r="H763" s="338"/>
      <c r="I763" s="354">
        <v>0</v>
      </c>
      <c r="J763" s="465"/>
    </row>
    <row r="764" spans="1:10" x14ac:dyDescent="0.25">
      <c r="A764" s="324" t="s">
        <v>927</v>
      </c>
      <c r="B764" s="325" t="s">
        <v>424</v>
      </c>
      <c r="C764" s="326"/>
      <c r="D764" s="327"/>
      <c r="E764" s="327"/>
      <c r="F764" s="327"/>
      <c r="G764" s="669"/>
      <c r="H764" s="671"/>
      <c r="I764" s="671"/>
      <c r="J764" s="452"/>
    </row>
    <row r="765" spans="1:10" ht="27.6" x14ac:dyDescent="0.25">
      <c r="A765" s="322" t="s">
        <v>5</v>
      </c>
      <c r="B765" s="328" t="s">
        <v>425</v>
      </c>
      <c r="C765" s="322" t="s">
        <v>127</v>
      </c>
      <c r="D765" s="323" t="s">
        <v>27</v>
      </c>
      <c r="E765" s="340"/>
      <c r="F765" s="340"/>
      <c r="G765" s="670"/>
      <c r="H765" s="672"/>
      <c r="I765" s="250">
        <f>'Annex Project Activites List'!K27</f>
        <v>0</v>
      </c>
      <c r="J765" s="359"/>
    </row>
    <row r="766" spans="1:10" x14ac:dyDescent="0.25">
      <c r="A766" s="322" t="s">
        <v>7</v>
      </c>
      <c r="B766" s="328" t="s">
        <v>426</v>
      </c>
      <c r="C766" s="322" t="s">
        <v>127</v>
      </c>
      <c r="D766" s="323" t="s">
        <v>137</v>
      </c>
      <c r="E766" s="340"/>
      <c r="F766" s="340"/>
      <c r="G766" s="670"/>
      <c r="H766" s="672"/>
      <c r="I766" s="250">
        <f>'Annex Project Activites List'!L27</f>
        <v>0</v>
      </c>
      <c r="J766" s="359"/>
    </row>
    <row r="767" spans="1:10" x14ac:dyDescent="0.25">
      <c r="A767" s="324" t="s">
        <v>928</v>
      </c>
      <c r="B767" s="325" t="s">
        <v>427</v>
      </c>
      <c r="C767" s="326"/>
      <c r="D767" s="327"/>
      <c r="E767" s="327"/>
      <c r="F767" s="327"/>
      <c r="G767" s="669"/>
      <c r="H767" s="671"/>
      <c r="I767" s="671"/>
      <c r="J767" s="452"/>
    </row>
    <row r="768" spans="1:10" ht="27.6" x14ac:dyDescent="0.25">
      <c r="A768" s="322" t="s">
        <v>5</v>
      </c>
      <c r="B768" s="328" t="s">
        <v>428</v>
      </c>
      <c r="C768" s="322" t="s">
        <v>127</v>
      </c>
      <c r="D768" s="323" t="s">
        <v>27</v>
      </c>
      <c r="E768" s="340"/>
      <c r="F768" s="340"/>
      <c r="G768" s="670"/>
      <c r="H768" s="672"/>
      <c r="I768" s="354"/>
      <c r="J768" s="354"/>
    </row>
    <row r="769" spans="1:10" ht="27.6" x14ac:dyDescent="0.25">
      <c r="A769" s="322" t="s">
        <v>7</v>
      </c>
      <c r="B769" s="328" t="s">
        <v>429</v>
      </c>
      <c r="C769" s="322" t="s">
        <v>127</v>
      </c>
      <c r="D769" s="323" t="s">
        <v>137</v>
      </c>
      <c r="E769" s="340"/>
      <c r="F769" s="340"/>
      <c r="G769" s="340"/>
      <c r="H769" s="341"/>
      <c r="I769" s="354"/>
      <c r="J769" s="354"/>
    </row>
    <row r="770" spans="1:10" ht="27.6" x14ac:dyDescent="0.25">
      <c r="A770" s="322" t="s">
        <v>9</v>
      </c>
      <c r="B770" s="328" t="s">
        <v>504</v>
      </c>
      <c r="C770" s="322" t="s">
        <v>127</v>
      </c>
      <c r="D770" s="323" t="s">
        <v>191</v>
      </c>
      <c r="E770" s="339"/>
      <c r="F770" s="339"/>
      <c r="G770" s="339"/>
      <c r="H770" s="338"/>
      <c r="I770" s="371"/>
      <c r="J770" s="354"/>
    </row>
    <row r="771" spans="1:10" ht="27.6" x14ac:dyDescent="0.25">
      <c r="A771" s="322" t="s">
        <v>11</v>
      </c>
      <c r="B771" s="328" t="s">
        <v>503</v>
      </c>
      <c r="C771" s="322" t="s">
        <v>127</v>
      </c>
      <c r="D771" s="323" t="s">
        <v>191</v>
      </c>
      <c r="E771" s="339"/>
      <c r="F771" s="339"/>
      <c r="G771" s="339"/>
      <c r="H771" s="338"/>
      <c r="I771" s="371"/>
      <c r="J771" s="354"/>
    </row>
    <row r="772" spans="1:10" x14ac:dyDescent="0.25">
      <c r="A772" s="322" t="s">
        <v>30</v>
      </c>
      <c r="B772" s="328" t="s">
        <v>430</v>
      </c>
      <c r="C772" s="322" t="s">
        <v>431</v>
      </c>
      <c r="D772" s="323"/>
      <c r="E772" s="339"/>
      <c r="F772" s="339"/>
      <c r="G772" s="339"/>
      <c r="H772" s="338"/>
      <c r="I772" s="371"/>
      <c r="J772" s="354"/>
    </row>
    <row r="773" spans="1:10" ht="41.4" x14ac:dyDescent="0.25">
      <c r="A773" s="322" t="s">
        <v>32</v>
      </c>
      <c r="B773" s="328" t="s">
        <v>432</v>
      </c>
      <c r="C773" s="322" t="s">
        <v>127</v>
      </c>
      <c r="D773" s="323" t="s">
        <v>27</v>
      </c>
      <c r="E773" s="339"/>
      <c r="F773" s="339"/>
      <c r="G773" s="339"/>
      <c r="H773" s="338"/>
      <c r="I773" s="371"/>
      <c r="J773" s="354"/>
    </row>
    <row r="774" spans="1:10" ht="41.4" x14ac:dyDescent="0.25">
      <c r="A774" s="322" t="s">
        <v>35</v>
      </c>
      <c r="B774" s="328" t="s">
        <v>433</v>
      </c>
      <c r="C774" s="322" t="s">
        <v>127</v>
      </c>
      <c r="D774" s="323" t="s">
        <v>137</v>
      </c>
      <c r="E774" s="339"/>
      <c r="F774" s="339"/>
      <c r="G774" s="339"/>
      <c r="H774" s="338"/>
      <c r="I774" s="371"/>
      <c r="J774" s="354"/>
    </row>
    <row r="775" spans="1:10" ht="27.6" x14ac:dyDescent="0.25">
      <c r="A775" s="322" t="s">
        <v>38</v>
      </c>
      <c r="B775" s="29" t="s">
        <v>1147</v>
      </c>
      <c r="C775" s="322" t="s">
        <v>127</v>
      </c>
      <c r="D775" s="323" t="s">
        <v>27</v>
      </c>
      <c r="E775" s="339"/>
      <c r="F775" s="339"/>
      <c r="G775" s="339"/>
      <c r="H775" s="338"/>
      <c r="I775" s="371"/>
      <c r="J775" s="354"/>
    </row>
    <row r="776" spans="1:10" ht="27.6" x14ac:dyDescent="0.25">
      <c r="A776" s="322" t="s">
        <v>39</v>
      </c>
      <c r="B776" s="29" t="s">
        <v>1148</v>
      </c>
      <c r="C776" s="322" t="s">
        <v>127</v>
      </c>
      <c r="D776" s="323" t="s">
        <v>191</v>
      </c>
      <c r="E776" s="339"/>
      <c r="F776" s="339"/>
      <c r="G776" s="339"/>
      <c r="H776" s="338"/>
      <c r="I776" s="371"/>
      <c r="J776" s="354"/>
    </row>
    <row r="777" spans="1:10" x14ac:dyDescent="0.25">
      <c r="A777" s="322" t="s">
        <v>169</v>
      </c>
      <c r="B777" s="328" t="s">
        <v>430</v>
      </c>
      <c r="C777" s="322" t="s">
        <v>431</v>
      </c>
      <c r="D777" s="323"/>
      <c r="E777" s="339"/>
      <c r="F777" s="339"/>
      <c r="G777" s="339"/>
      <c r="H777" s="338"/>
      <c r="I777" s="371"/>
      <c r="J777" s="354"/>
    </row>
    <row r="778" spans="1:10" x14ac:dyDescent="0.25">
      <c r="A778" s="324" t="s">
        <v>929</v>
      </c>
      <c r="B778" s="325" t="s">
        <v>434</v>
      </c>
      <c r="C778" s="326"/>
      <c r="D778" s="327"/>
      <c r="E778" s="327"/>
      <c r="F778" s="327"/>
      <c r="G778" s="327"/>
      <c r="H778" s="326"/>
      <c r="I778" s="458"/>
      <c r="J778" s="459"/>
    </row>
    <row r="779" spans="1:10" x14ac:dyDescent="0.25">
      <c r="A779" s="322" t="s">
        <v>5</v>
      </c>
      <c r="B779" s="323" t="s">
        <v>435</v>
      </c>
      <c r="C779" s="322" t="s">
        <v>127</v>
      </c>
      <c r="D779" s="323" t="s">
        <v>27</v>
      </c>
      <c r="E779" s="339"/>
      <c r="F779" s="339"/>
      <c r="G779" s="339"/>
      <c r="H779" s="338"/>
      <c r="I779" s="371">
        <v>0</v>
      </c>
      <c r="J779" s="354"/>
    </row>
    <row r="780" spans="1:10" x14ac:dyDescent="0.25">
      <c r="A780" s="322" t="s">
        <v>7</v>
      </c>
      <c r="B780" s="323" t="s">
        <v>436</v>
      </c>
      <c r="C780" s="322" t="s">
        <v>127</v>
      </c>
      <c r="D780" s="323" t="s">
        <v>137</v>
      </c>
      <c r="E780" s="339"/>
      <c r="F780" s="339"/>
      <c r="G780" s="339"/>
      <c r="H780" s="338"/>
      <c r="I780" s="371">
        <v>0</v>
      </c>
      <c r="J780" s="354"/>
    </row>
    <row r="781" spans="1:10" x14ac:dyDescent="0.25">
      <c r="A781" s="1083" t="s">
        <v>486</v>
      </c>
      <c r="B781" s="1084"/>
      <c r="C781" s="1084"/>
      <c r="D781" s="1084"/>
      <c r="E781" s="1084"/>
      <c r="F781" s="1084"/>
      <c r="G781" s="1084"/>
      <c r="H781" s="1084"/>
      <c r="I781" s="1084"/>
      <c r="J781" s="1085"/>
    </row>
    <row r="782" spans="1:10" x14ac:dyDescent="0.25">
      <c r="A782" s="324" t="s">
        <v>487</v>
      </c>
      <c r="B782" s="325" t="s">
        <v>437</v>
      </c>
      <c r="C782" s="327"/>
      <c r="D782" s="327"/>
      <c r="E782" s="457"/>
      <c r="F782" s="457"/>
      <c r="G782" s="457"/>
      <c r="H782" s="456"/>
      <c r="I782" s="458"/>
      <c r="J782" s="459"/>
    </row>
    <row r="783" spans="1:10" x14ac:dyDescent="0.25">
      <c r="A783" s="322" t="s">
        <v>5</v>
      </c>
      <c r="B783" s="328" t="s">
        <v>502</v>
      </c>
      <c r="C783" s="322" t="s">
        <v>127</v>
      </c>
      <c r="D783" s="323" t="s">
        <v>248</v>
      </c>
      <c r="E783" s="72" t="s">
        <v>438</v>
      </c>
      <c r="F783" s="72" t="s">
        <v>438</v>
      </c>
      <c r="G783" s="72" t="s">
        <v>438</v>
      </c>
      <c r="H783" s="72" t="s">
        <v>438</v>
      </c>
      <c r="I783" s="104" t="s">
        <v>438</v>
      </c>
      <c r="J783" s="351"/>
    </row>
    <row r="784" spans="1:10" ht="27.6" x14ac:dyDescent="0.25">
      <c r="A784" s="322" t="s">
        <v>7</v>
      </c>
      <c r="B784" s="328" t="s">
        <v>954</v>
      </c>
      <c r="C784" s="322" t="s">
        <v>127</v>
      </c>
      <c r="D784" s="323" t="s">
        <v>248</v>
      </c>
      <c r="E784" s="72" t="s">
        <v>438</v>
      </c>
      <c r="F784" s="72" t="s">
        <v>438</v>
      </c>
      <c r="G784" s="72" t="s">
        <v>438</v>
      </c>
      <c r="H784" s="72" t="s">
        <v>438</v>
      </c>
      <c r="I784" s="104" t="s">
        <v>438</v>
      </c>
      <c r="J784" s="351"/>
    </row>
    <row r="785" spans="1:10" x14ac:dyDescent="0.25">
      <c r="A785" s="322" t="s">
        <v>9</v>
      </c>
      <c r="B785" s="328" t="s">
        <v>439</v>
      </c>
      <c r="C785" s="322" t="s">
        <v>127</v>
      </c>
      <c r="D785" s="323" t="s">
        <v>248</v>
      </c>
      <c r="E785" s="72" t="s">
        <v>438</v>
      </c>
      <c r="F785" s="72" t="s">
        <v>438</v>
      </c>
      <c r="G785" s="72" t="s">
        <v>438</v>
      </c>
      <c r="H785" s="72" t="s">
        <v>438</v>
      </c>
      <c r="I785" s="104" t="s">
        <v>438</v>
      </c>
      <c r="J785" s="351"/>
    </row>
    <row r="786" spans="1:10" x14ac:dyDescent="0.25">
      <c r="A786" s="322" t="s">
        <v>11</v>
      </c>
      <c r="B786" s="328" t="s">
        <v>440</v>
      </c>
      <c r="C786" s="322" t="s">
        <v>127</v>
      </c>
      <c r="D786" s="323" t="s">
        <v>248</v>
      </c>
      <c r="E786" s="72" t="s">
        <v>438</v>
      </c>
      <c r="F786" s="72" t="s">
        <v>438</v>
      </c>
      <c r="G786" s="72" t="s">
        <v>438</v>
      </c>
      <c r="H786" s="72" t="s">
        <v>438</v>
      </c>
      <c r="I786" s="104" t="s">
        <v>438</v>
      </c>
      <c r="J786" s="351"/>
    </row>
    <row r="787" spans="1:10" x14ac:dyDescent="0.25">
      <c r="A787" s="322" t="s">
        <v>30</v>
      </c>
      <c r="B787" s="328" t="s">
        <v>441</v>
      </c>
      <c r="C787" s="322" t="s">
        <v>127</v>
      </c>
      <c r="D787" s="323" t="s">
        <v>248</v>
      </c>
      <c r="E787" s="72" t="s">
        <v>438</v>
      </c>
      <c r="F787" s="72" t="s">
        <v>438</v>
      </c>
      <c r="G787" s="72" t="s">
        <v>438</v>
      </c>
      <c r="H787" s="72" t="s">
        <v>438</v>
      </c>
      <c r="I787" s="104" t="s">
        <v>438</v>
      </c>
      <c r="J787" s="351"/>
    </row>
    <row r="788" spans="1:10" ht="14.4" thickBot="1" x14ac:dyDescent="0.3">
      <c r="A788" s="329" t="s">
        <v>32</v>
      </c>
      <c r="B788" s="973" t="s">
        <v>593</v>
      </c>
      <c r="C788" s="322" t="s">
        <v>127</v>
      </c>
      <c r="D788" s="323" t="s">
        <v>248</v>
      </c>
      <c r="E788" s="72" t="s">
        <v>438</v>
      </c>
      <c r="F788" s="72" t="s">
        <v>438</v>
      </c>
      <c r="G788" s="72" t="s">
        <v>438</v>
      </c>
      <c r="H788" s="72" t="s">
        <v>438</v>
      </c>
      <c r="I788" s="104" t="s">
        <v>438</v>
      </c>
      <c r="J788" s="351"/>
    </row>
    <row r="789" spans="1:10" ht="14.4" thickBot="1" x14ac:dyDescent="0.3">
      <c r="A789" s="972" t="s">
        <v>35</v>
      </c>
      <c r="B789" s="975" t="s">
        <v>1817</v>
      </c>
      <c r="C789" s="971" t="s">
        <v>127</v>
      </c>
      <c r="D789" s="323" t="s">
        <v>248</v>
      </c>
      <c r="E789" s="72" t="s">
        <v>1034</v>
      </c>
      <c r="F789" s="72" t="s">
        <v>1034</v>
      </c>
      <c r="G789" s="72" t="s">
        <v>1034</v>
      </c>
      <c r="H789" s="72" t="s">
        <v>1034</v>
      </c>
      <c r="I789" s="72" t="s">
        <v>1034</v>
      </c>
      <c r="J789" s="351"/>
    </row>
    <row r="790" spans="1:10" ht="15" x14ac:dyDescent="0.25">
      <c r="A790" s="483" t="s">
        <v>488</v>
      </c>
      <c r="B790" s="974" t="s">
        <v>595</v>
      </c>
      <c r="C790" s="483" t="s">
        <v>127</v>
      </c>
      <c r="D790" s="483" t="s">
        <v>596</v>
      </c>
      <c r="E790" s="354"/>
      <c r="F790" s="354"/>
      <c r="G790" s="354"/>
      <c r="H790" s="354"/>
      <c r="I790" s="354"/>
      <c r="J790" s="354"/>
    </row>
    <row r="791" spans="1:10" x14ac:dyDescent="0.25">
      <c r="A791" s="101" t="s">
        <v>594</v>
      </c>
      <c r="B791" s="1086" t="s">
        <v>1237</v>
      </c>
      <c r="C791" s="1086"/>
      <c r="D791" s="1086"/>
      <c r="E791" s="1086"/>
      <c r="F791" s="1086"/>
      <c r="G791" s="1086"/>
      <c r="H791" s="1086"/>
      <c r="I791" s="1086"/>
      <c r="J791" s="1086"/>
    </row>
    <row r="792" spans="1:10" x14ac:dyDescent="0.25">
      <c r="A792" s="607"/>
      <c r="B792" s="71"/>
      <c r="C792" s="71"/>
      <c r="D792" s="71"/>
      <c r="E792" s="460" t="s">
        <v>119</v>
      </c>
      <c r="F792" s="461" t="s">
        <v>120</v>
      </c>
      <c r="G792" s="462" t="s">
        <v>119</v>
      </c>
      <c r="H792" s="463" t="s">
        <v>120</v>
      </c>
      <c r="I792" s="462" t="s">
        <v>121</v>
      </c>
      <c r="J792" s="463" t="s">
        <v>122</v>
      </c>
    </row>
    <row r="793" spans="1:10" x14ac:dyDescent="0.25">
      <c r="A793" s="308" t="s">
        <v>686</v>
      </c>
      <c r="B793" s="777" t="s">
        <v>586</v>
      </c>
      <c r="C793" s="778"/>
      <c r="D793" s="779"/>
      <c r="E793" s="354"/>
      <c r="F793" s="354"/>
      <c r="G793" s="354"/>
      <c r="H793" s="354"/>
      <c r="I793" s="354"/>
      <c r="J793" s="354"/>
    </row>
    <row r="794" spans="1:10" x14ac:dyDescent="0.25">
      <c r="A794" s="308" t="s">
        <v>687</v>
      </c>
      <c r="B794" s="291" t="s">
        <v>1240</v>
      </c>
      <c r="C794" s="24" t="s">
        <v>1228</v>
      </c>
      <c r="D794" s="176" t="s">
        <v>27</v>
      </c>
      <c r="E794" s="354"/>
      <c r="F794" s="354"/>
      <c r="G794" s="354"/>
      <c r="H794" s="354"/>
      <c r="I794" s="371"/>
      <c r="J794" s="354"/>
    </row>
    <row r="795" spans="1:10" ht="15" x14ac:dyDescent="0.25">
      <c r="A795" s="308" t="s">
        <v>695</v>
      </c>
      <c r="B795" s="291" t="s">
        <v>1722</v>
      </c>
      <c r="C795" s="24" t="s">
        <v>1228</v>
      </c>
      <c r="D795" s="176" t="s">
        <v>27</v>
      </c>
      <c r="E795" s="354"/>
      <c r="F795" s="354"/>
      <c r="G795" s="354"/>
      <c r="H795" s="354"/>
      <c r="I795" s="371"/>
      <c r="J795" s="354"/>
    </row>
    <row r="796" spans="1:10" x14ac:dyDescent="0.25">
      <c r="A796" s="308" t="s">
        <v>688</v>
      </c>
      <c r="B796" s="291" t="s">
        <v>1241</v>
      </c>
      <c r="C796" s="24" t="s">
        <v>1228</v>
      </c>
      <c r="D796" s="176" t="s">
        <v>27</v>
      </c>
      <c r="E796" s="354"/>
      <c r="F796" s="354"/>
      <c r="G796" s="354"/>
      <c r="H796" s="354"/>
      <c r="I796" s="371"/>
      <c r="J796" s="354"/>
    </row>
    <row r="797" spans="1:10" x14ac:dyDescent="0.25">
      <c r="A797" s="308" t="s">
        <v>689</v>
      </c>
      <c r="B797" s="291" t="s">
        <v>1244</v>
      </c>
      <c r="C797" s="24" t="s">
        <v>1228</v>
      </c>
      <c r="D797" s="176" t="s">
        <v>27</v>
      </c>
      <c r="E797" s="354"/>
      <c r="F797" s="354"/>
      <c r="G797" s="354"/>
      <c r="H797" s="354"/>
      <c r="I797" s="354"/>
      <c r="J797" s="354"/>
    </row>
    <row r="798" spans="1:10" x14ac:dyDescent="0.25">
      <c r="A798" s="308" t="s">
        <v>930</v>
      </c>
      <c r="B798" s="291" t="s">
        <v>1242</v>
      </c>
      <c r="C798" s="24" t="s">
        <v>1228</v>
      </c>
      <c r="D798" s="176" t="s">
        <v>191</v>
      </c>
      <c r="E798" s="354"/>
      <c r="F798" s="354"/>
      <c r="G798" s="354"/>
      <c r="H798" s="354"/>
      <c r="I798" s="371"/>
      <c r="J798" s="354"/>
    </row>
    <row r="799" spans="1:10" x14ac:dyDescent="0.25">
      <c r="A799" s="308" t="s">
        <v>931</v>
      </c>
      <c r="B799" s="291" t="s">
        <v>1229</v>
      </c>
      <c r="C799" s="24" t="s">
        <v>1228</v>
      </c>
      <c r="D799" s="176" t="s">
        <v>1243</v>
      </c>
      <c r="E799" s="354"/>
      <c r="F799" s="354"/>
      <c r="G799" s="354"/>
      <c r="H799" s="354"/>
      <c r="I799" s="371"/>
      <c r="J799" s="354"/>
    </row>
    <row r="800" spans="1:10" x14ac:dyDescent="0.25">
      <c r="A800" s="308" t="s">
        <v>932</v>
      </c>
      <c r="B800" s="291" t="s">
        <v>118</v>
      </c>
      <c r="C800" s="24" t="s">
        <v>431</v>
      </c>
      <c r="D800" s="176" t="s">
        <v>81</v>
      </c>
      <c r="E800" s="354"/>
      <c r="F800" s="354"/>
      <c r="G800" s="354"/>
      <c r="H800" s="354"/>
      <c r="I800" s="371"/>
      <c r="J800" s="354"/>
    </row>
    <row r="801" spans="1:10" x14ac:dyDescent="0.25">
      <c r="A801" s="311"/>
      <c r="B801" s="330"/>
      <c r="C801" s="330"/>
      <c r="D801" s="17"/>
      <c r="E801" s="604"/>
      <c r="F801" s="604"/>
      <c r="G801" s="604"/>
      <c r="H801" s="604"/>
      <c r="I801" s="605"/>
      <c r="J801" s="606"/>
    </row>
    <row r="802" spans="1:10" x14ac:dyDescent="0.25">
      <c r="A802" s="101" t="s">
        <v>880</v>
      </c>
      <c r="B802" s="102" t="s">
        <v>879</v>
      </c>
      <c r="C802" s="102"/>
      <c r="D802" s="102"/>
      <c r="E802" s="413"/>
      <c r="F802" s="413"/>
      <c r="G802" s="413"/>
      <c r="H802" s="413"/>
      <c r="I802" s="413"/>
      <c r="J802" s="413"/>
    </row>
    <row r="803" spans="1:10" x14ac:dyDescent="0.25">
      <c r="A803" s="311" t="s">
        <v>881</v>
      </c>
      <c r="B803" s="624" t="s">
        <v>79</v>
      </c>
      <c r="C803" s="24" t="s">
        <v>1228</v>
      </c>
      <c r="D803" s="780" t="s">
        <v>1230</v>
      </c>
      <c r="E803" s="604"/>
      <c r="F803" s="604"/>
      <c r="G803" s="604"/>
      <c r="H803" s="604"/>
      <c r="I803" s="605"/>
      <c r="J803" s="606"/>
    </row>
    <row r="804" spans="1:10" x14ac:dyDescent="0.25">
      <c r="A804" s="311" t="s">
        <v>882</v>
      </c>
      <c r="B804" s="624" t="s">
        <v>80</v>
      </c>
      <c r="C804" s="176" t="s">
        <v>81</v>
      </c>
      <c r="D804" s="781"/>
      <c r="E804" s="604"/>
      <c r="F804" s="604"/>
      <c r="G804" s="604"/>
      <c r="H804" s="604"/>
      <c r="I804" s="605"/>
      <c r="J804" s="606"/>
    </row>
    <row r="805" spans="1:10" ht="14.4" x14ac:dyDescent="0.3">
      <c r="A805" s="311" t="s">
        <v>883</v>
      </c>
      <c r="B805" s="625" t="s">
        <v>82</v>
      </c>
      <c r="C805" s="782"/>
      <c r="D805" s="781"/>
      <c r="E805" s="604"/>
      <c r="F805" s="604"/>
      <c r="G805" s="604"/>
      <c r="H805" s="604"/>
      <c r="I805" s="605"/>
      <c r="J805" s="606"/>
    </row>
    <row r="806" spans="1:10" x14ac:dyDescent="0.25">
      <c r="A806" s="311" t="s">
        <v>884</v>
      </c>
      <c r="B806" s="624" t="s">
        <v>84</v>
      </c>
      <c r="C806" s="176" t="s">
        <v>81</v>
      </c>
      <c r="D806" s="781"/>
      <c r="E806" s="604"/>
      <c r="F806" s="604"/>
      <c r="G806" s="604"/>
      <c r="H806" s="604"/>
      <c r="I806" s="605"/>
      <c r="J806" s="606"/>
    </row>
    <row r="807" spans="1:10" x14ac:dyDescent="0.25">
      <c r="A807" s="311" t="s">
        <v>1031</v>
      </c>
      <c r="B807" s="624" t="s">
        <v>86</v>
      </c>
      <c r="C807" s="176" t="s">
        <v>81</v>
      </c>
      <c r="D807" s="781"/>
      <c r="E807" s="604"/>
      <c r="F807" s="604"/>
      <c r="G807" s="604"/>
      <c r="H807" s="604"/>
      <c r="I807" s="605"/>
      <c r="J807" s="606"/>
    </row>
    <row r="808" spans="1:10" x14ac:dyDescent="0.25">
      <c r="A808" s="311" t="s">
        <v>1032</v>
      </c>
      <c r="B808" s="625" t="s">
        <v>87</v>
      </c>
      <c r="C808" s="330"/>
      <c r="D808" s="608"/>
      <c r="E808" s="604"/>
      <c r="F808" s="604"/>
      <c r="G808" s="604"/>
      <c r="H808" s="604"/>
      <c r="I808" s="605"/>
      <c r="J808" s="606"/>
    </row>
    <row r="809" spans="1:10" x14ac:dyDescent="0.25">
      <c r="A809" s="311" t="s">
        <v>1033</v>
      </c>
      <c r="B809" s="624" t="s">
        <v>88</v>
      </c>
      <c r="C809" s="330"/>
      <c r="D809" s="608"/>
      <c r="E809" s="604"/>
      <c r="F809" s="604"/>
      <c r="G809" s="604"/>
      <c r="H809" s="604"/>
      <c r="I809" s="605"/>
      <c r="J809" s="606"/>
    </row>
    <row r="810" spans="1:10" x14ac:dyDescent="0.25">
      <c r="A810" s="311"/>
      <c r="B810" s="330"/>
      <c r="C810" s="330"/>
      <c r="D810" s="608"/>
      <c r="E810" s="604"/>
      <c r="F810" s="604"/>
      <c r="G810" s="604"/>
      <c r="H810" s="604"/>
      <c r="I810" s="605"/>
      <c r="J810" s="606"/>
    </row>
    <row r="811" spans="1:10" x14ac:dyDescent="0.25">
      <c r="A811" s="101" t="s">
        <v>885</v>
      </c>
      <c r="B811" s="102" t="s">
        <v>678</v>
      </c>
      <c r="C811" s="102"/>
      <c r="D811" s="102"/>
      <c r="E811" s="413"/>
      <c r="F811" s="413"/>
      <c r="G811" s="413"/>
      <c r="H811" s="413"/>
      <c r="I811" s="413"/>
      <c r="J811" s="413"/>
    </row>
    <row r="812" spans="1:10" x14ac:dyDescent="0.25">
      <c r="A812" s="311" t="s">
        <v>933</v>
      </c>
      <c r="B812" s="330" t="s">
        <v>679</v>
      </c>
      <c r="C812" s="783" t="s">
        <v>127</v>
      </c>
      <c r="D812" s="784" t="s">
        <v>596</v>
      </c>
      <c r="E812" s="604"/>
      <c r="F812" s="604"/>
      <c r="G812" s="604"/>
      <c r="H812" s="464">
        <f>SUM(E812:G812)</f>
        <v>0</v>
      </c>
      <c r="I812" s="605"/>
      <c r="J812" s="606"/>
    </row>
    <row r="813" spans="1:10" x14ac:dyDescent="0.25">
      <c r="A813" s="311" t="s">
        <v>934</v>
      </c>
      <c r="B813" s="330" t="s">
        <v>684</v>
      </c>
      <c r="C813" s="784"/>
      <c r="D813" s="784"/>
      <c r="E813" s="604"/>
      <c r="F813" s="604"/>
      <c r="G813" s="604"/>
      <c r="H813" s="464"/>
      <c r="I813" s="605"/>
      <c r="J813" s="606"/>
    </row>
    <row r="814" spans="1:10" x14ac:dyDescent="0.25">
      <c r="A814" s="311" t="s">
        <v>83</v>
      </c>
      <c r="B814" s="330" t="s">
        <v>480</v>
      </c>
      <c r="C814" s="784"/>
      <c r="D814" s="784"/>
      <c r="E814" s="604"/>
      <c r="F814" s="604"/>
      <c r="G814" s="604"/>
      <c r="H814" s="464"/>
      <c r="I814" s="605"/>
      <c r="J814" s="606"/>
    </row>
    <row r="815" spans="1:10" x14ac:dyDescent="0.25">
      <c r="A815" s="311" t="s">
        <v>85</v>
      </c>
      <c r="B815" s="330" t="s">
        <v>680</v>
      </c>
      <c r="C815" s="783" t="s">
        <v>127</v>
      </c>
      <c r="D815" s="784" t="s">
        <v>137</v>
      </c>
      <c r="E815" s="604"/>
      <c r="F815" s="604"/>
      <c r="G815" s="604"/>
      <c r="H815" s="72">
        <f t="shared" ref="H815:H821" si="10">IFERROR(AVERAGEA(E815:G815),0)</f>
        <v>0</v>
      </c>
      <c r="I815" s="605"/>
      <c r="J815" s="606"/>
    </row>
    <row r="816" spans="1:10" x14ac:dyDescent="0.25">
      <c r="A816" s="311" t="s">
        <v>280</v>
      </c>
      <c r="B816" s="330" t="s">
        <v>637</v>
      </c>
      <c r="C816" s="783" t="s">
        <v>127</v>
      </c>
      <c r="D816" s="784" t="s">
        <v>137</v>
      </c>
      <c r="E816" s="604"/>
      <c r="F816" s="604"/>
      <c r="G816" s="604"/>
      <c r="H816" s="72">
        <f t="shared" si="10"/>
        <v>0</v>
      </c>
      <c r="I816" s="605"/>
      <c r="J816" s="606"/>
    </row>
    <row r="817" spans="1:10" x14ac:dyDescent="0.25">
      <c r="A817" s="311" t="s">
        <v>281</v>
      </c>
      <c r="B817" s="330" t="s">
        <v>681</v>
      </c>
      <c r="C817" s="783" t="s">
        <v>127</v>
      </c>
      <c r="D817" s="784" t="s">
        <v>137</v>
      </c>
      <c r="E817" s="604"/>
      <c r="F817" s="604"/>
      <c r="G817" s="604"/>
      <c r="H817" s="72">
        <f t="shared" si="10"/>
        <v>0</v>
      </c>
      <c r="I817" s="605"/>
      <c r="J817" s="606"/>
    </row>
    <row r="818" spans="1:10" x14ac:dyDescent="0.25">
      <c r="A818" s="311" t="s">
        <v>282</v>
      </c>
      <c r="B818" s="330" t="s">
        <v>682</v>
      </c>
      <c r="C818" s="783" t="s">
        <v>127</v>
      </c>
      <c r="D818" s="784" t="s">
        <v>137</v>
      </c>
      <c r="E818" s="604"/>
      <c r="F818" s="604"/>
      <c r="G818" s="604"/>
      <c r="H818" s="72">
        <f t="shared" si="10"/>
        <v>0</v>
      </c>
      <c r="I818" s="605"/>
      <c r="J818" s="606"/>
    </row>
    <row r="819" spans="1:10" x14ac:dyDescent="0.25">
      <c r="A819" s="311" t="s">
        <v>935</v>
      </c>
      <c r="B819" s="330" t="s">
        <v>683</v>
      </c>
      <c r="C819" s="783" t="s">
        <v>127</v>
      </c>
      <c r="D819" s="784" t="s">
        <v>137</v>
      </c>
      <c r="E819" s="604"/>
      <c r="F819" s="604"/>
      <c r="G819" s="604"/>
      <c r="H819" s="72">
        <f t="shared" si="10"/>
        <v>0</v>
      </c>
      <c r="I819" s="605"/>
      <c r="J819" s="606"/>
    </row>
    <row r="820" spans="1:10" x14ac:dyDescent="0.25">
      <c r="A820" s="311" t="s">
        <v>936</v>
      </c>
      <c r="B820" s="330" t="s">
        <v>65</v>
      </c>
      <c r="C820" s="783" t="s">
        <v>127</v>
      </c>
      <c r="D820" s="784" t="s">
        <v>137</v>
      </c>
      <c r="E820" s="604"/>
      <c r="F820" s="604"/>
      <c r="G820" s="604"/>
      <c r="H820" s="72">
        <f t="shared" si="10"/>
        <v>0</v>
      </c>
      <c r="I820" s="605"/>
      <c r="J820" s="606"/>
    </row>
    <row r="821" spans="1:10" x14ac:dyDescent="0.25">
      <c r="A821" s="311" t="s">
        <v>937</v>
      </c>
      <c r="B821" s="269" t="s">
        <v>685</v>
      </c>
      <c r="C821" s="24" t="s">
        <v>127</v>
      </c>
      <c r="D821" s="778" t="s">
        <v>1165</v>
      </c>
      <c r="E821" s="354"/>
      <c r="F821" s="354"/>
      <c r="G821" s="354"/>
      <c r="H821" s="72">
        <f t="shared" si="10"/>
        <v>0</v>
      </c>
      <c r="I821" s="354"/>
      <c r="J821" s="354"/>
    </row>
    <row r="822" spans="1:10" x14ac:dyDescent="0.25">
      <c r="A822" s="18" t="s">
        <v>938</v>
      </c>
      <c r="B822" s="331" t="s">
        <v>247</v>
      </c>
      <c r="C822" s="18" t="s">
        <v>248</v>
      </c>
      <c r="D822" s="332"/>
      <c r="E822" s="451" t="s">
        <v>438</v>
      </c>
      <c r="F822" s="451" t="s">
        <v>438</v>
      </c>
      <c r="G822" s="451" t="s">
        <v>438</v>
      </c>
      <c r="H822" s="451" t="s">
        <v>438</v>
      </c>
      <c r="I822" s="451" t="s">
        <v>438</v>
      </c>
      <c r="J822" s="465"/>
    </row>
    <row r="823" spans="1:10" x14ac:dyDescent="0.25">
      <c r="A823" s="333"/>
      <c r="B823" s="71"/>
      <c r="C823" s="71"/>
      <c r="D823" s="334"/>
      <c r="E823" s="407"/>
      <c r="F823" s="407"/>
      <c r="G823" s="407"/>
      <c r="H823" s="359"/>
      <c r="I823" s="359"/>
      <c r="J823" s="407"/>
    </row>
    <row r="824" spans="1:10" ht="14.4" thickBot="1" x14ac:dyDescent="0.3">
      <c r="A824" s="914"/>
      <c r="B824" s="915"/>
      <c r="C824" s="259"/>
      <c r="D824" s="259"/>
      <c r="E824" s="259"/>
      <c r="F824" s="259"/>
      <c r="G824" s="259"/>
      <c r="H824" s="258"/>
      <c r="I824" s="916"/>
      <c r="J824" s="916"/>
    </row>
    <row r="825" spans="1:10" ht="15" thickBot="1" x14ac:dyDescent="0.3">
      <c r="A825" s="917"/>
      <c r="B825" s="484" t="s">
        <v>690</v>
      </c>
      <c r="C825" s="259"/>
      <c r="D825" s="259"/>
      <c r="E825" s="259"/>
      <c r="F825" s="259"/>
      <c r="G825" s="259"/>
      <c r="H825" s="258"/>
      <c r="I825" s="33"/>
      <c r="J825" s="918"/>
    </row>
    <row r="826" spans="1:10" ht="15" thickBot="1" x14ac:dyDescent="0.3">
      <c r="A826" s="485">
        <v>0</v>
      </c>
      <c r="B826" s="486" t="s">
        <v>691</v>
      </c>
      <c r="C826" s="259"/>
      <c r="D826" s="259"/>
      <c r="E826" s="259"/>
      <c r="F826" s="259"/>
      <c r="G826" s="259"/>
      <c r="H826" s="258"/>
      <c r="I826" s="916"/>
      <c r="J826" s="916"/>
    </row>
    <row r="827" spans="1:10" ht="14.4" x14ac:dyDescent="0.25">
      <c r="A827" s="919"/>
      <c r="B827" s="487" t="s">
        <v>692</v>
      </c>
      <c r="C827" s="259"/>
      <c r="D827" s="259"/>
      <c r="E827" s="259"/>
      <c r="F827" s="259"/>
      <c r="G827" s="259"/>
      <c r="H827" s="258"/>
      <c r="I827" s="33"/>
      <c r="J827" s="918"/>
    </row>
    <row r="828" spans="1:10" ht="15" thickBot="1" x14ac:dyDescent="0.3">
      <c r="A828" s="165" t="s">
        <v>438</v>
      </c>
      <c r="B828" s="488" t="s">
        <v>693</v>
      </c>
      <c r="C828" s="259"/>
      <c r="D828" s="259"/>
      <c r="E828" s="259"/>
      <c r="F828" s="259"/>
      <c r="G828" s="259"/>
      <c r="H828" s="258"/>
      <c r="I828" s="33"/>
      <c r="J828" s="918"/>
    </row>
    <row r="829" spans="1:10" ht="15" thickBot="1" x14ac:dyDescent="0.3">
      <c r="A829" s="489"/>
      <c r="B829" s="488" t="s">
        <v>694</v>
      </c>
      <c r="C829" s="259"/>
      <c r="D829" s="259"/>
      <c r="E829" s="259"/>
      <c r="F829" s="259"/>
      <c r="G829" s="259"/>
      <c r="H829" s="258"/>
      <c r="I829" s="33"/>
      <c r="J829" s="918"/>
    </row>
    <row r="830" spans="1:10" ht="14.4" x14ac:dyDescent="0.25">
      <c r="A830" s="168"/>
      <c r="B830" s="920"/>
      <c r="C830" s="259"/>
      <c r="D830" s="259"/>
      <c r="E830" s="259"/>
      <c r="F830" s="259"/>
      <c r="G830" s="259"/>
      <c r="H830" s="258"/>
      <c r="I830" s="258"/>
      <c r="J830" s="259"/>
    </row>
    <row r="831" spans="1:10" ht="14.4" x14ac:dyDescent="0.25">
      <c r="A831" s="168"/>
      <c r="B831" s="920"/>
      <c r="C831" s="259"/>
      <c r="D831" s="259"/>
      <c r="E831" s="259"/>
      <c r="F831" s="259"/>
      <c r="G831" s="259"/>
      <c r="H831" s="258"/>
      <c r="I831" s="258"/>
      <c r="J831" s="259"/>
    </row>
    <row r="832" spans="1:10" ht="14.4" x14ac:dyDescent="0.25">
      <c r="A832" s="168"/>
      <c r="B832" s="920"/>
      <c r="C832" s="259"/>
      <c r="D832" s="259"/>
      <c r="E832" s="259"/>
      <c r="F832" s="259"/>
      <c r="G832" s="259"/>
      <c r="H832" s="258"/>
      <c r="I832" s="258"/>
      <c r="J832" s="259"/>
    </row>
    <row r="833" spans="1:10" ht="14.4" x14ac:dyDescent="0.25">
      <c r="A833" s="168"/>
      <c r="B833" s="920"/>
      <c r="C833" s="259"/>
      <c r="D833" s="259"/>
      <c r="E833" s="259"/>
      <c r="F833" s="259"/>
      <c r="G833" s="259"/>
      <c r="H833" s="258"/>
      <c r="I833" s="258"/>
      <c r="J833" s="259"/>
    </row>
    <row r="834" spans="1:10" x14ac:dyDescent="0.25">
      <c r="A834" s="1094" t="s">
        <v>902</v>
      </c>
      <c r="B834" s="1094"/>
      <c r="C834" s="1094"/>
      <c r="D834" s="1094"/>
      <c r="E834" s="1094"/>
      <c r="F834" s="1094"/>
      <c r="G834" s="1094"/>
      <c r="H834" s="1094"/>
      <c r="I834" s="1094"/>
      <c r="J834" s="1094"/>
    </row>
    <row r="835" spans="1:10" x14ac:dyDescent="0.25">
      <c r="A835" s="1094"/>
      <c r="B835" s="1094"/>
      <c r="C835" s="1094"/>
      <c r="D835" s="1094"/>
      <c r="E835" s="1094"/>
      <c r="F835" s="1094"/>
      <c r="G835" s="1094"/>
      <c r="H835" s="1094"/>
      <c r="I835" s="1094"/>
      <c r="J835" s="1094"/>
    </row>
    <row r="836" spans="1:10" ht="14.4" x14ac:dyDescent="0.25">
      <c r="A836" s="921"/>
      <c r="B836" s="922"/>
      <c r="C836" s="643"/>
      <c r="D836" s="923"/>
      <c r="E836" s="150"/>
      <c r="F836" s="150"/>
      <c r="G836" s="150"/>
      <c r="H836" s="924"/>
      <c r="I836" s="923"/>
      <c r="J836" s="923"/>
    </row>
    <row r="837" spans="1:10" ht="13.95" customHeight="1" x14ac:dyDescent="0.25">
      <c r="A837" s="921"/>
      <c r="B837" s="922"/>
      <c r="C837" s="643"/>
      <c r="D837" s="923"/>
      <c r="E837" s="150"/>
      <c r="F837" s="150"/>
      <c r="G837" s="150"/>
      <c r="H837" s="924"/>
      <c r="I837" s="923"/>
      <c r="J837" s="923"/>
    </row>
    <row r="838" spans="1:10" ht="14.4" x14ac:dyDescent="0.25">
      <c r="A838" s="921"/>
      <c r="B838" s="922"/>
      <c r="C838" s="643"/>
      <c r="D838" s="923"/>
      <c r="E838" s="150"/>
      <c r="F838" s="150"/>
      <c r="G838" s="150"/>
      <c r="H838" s="924"/>
      <c r="I838" s="923"/>
      <c r="J838" s="923"/>
    </row>
    <row r="839" spans="1:10" ht="14.4" x14ac:dyDescent="0.25">
      <c r="A839" s="1095" t="s">
        <v>545</v>
      </c>
      <c r="B839" s="1095"/>
      <c r="C839" s="1095"/>
      <c r="D839" s="1095"/>
      <c r="E839" s="1095"/>
      <c r="F839" s="1095"/>
      <c r="G839" s="1095"/>
      <c r="H839" s="1095"/>
      <c r="I839" s="1095"/>
      <c r="J839" s="1095"/>
    </row>
    <row r="840" spans="1:10" ht="14.4" x14ac:dyDescent="0.25">
      <c r="A840" s="923"/>
      <c r="B840" s="150"/>
      <c r="C840" s="643"/>
      <c r="D840" s="923"/>
      <c r="E840" s="150"/>
      <c r="F840" s="150"/>
      <c r="G840" s="150"/>
      <c r="H840" s="924"/>
      <c r="I840" s="923"/>
      <c r="J840" s="923"/>
    </row>
    <row r="841" spans="1:10" ht="14.4" x14ac:dyDescent="0.25">
      <c r="A841" s="923"/>
      <c r="B841" s="150"/>
      <c r="C841" s="643"/>
      <c r="D841" s="923"/>
      <c r="E841" s="150"/>
      <c r="F841" s="150"/>
      <c r="G841" s="150"/>
      <c r="H841" s="924"/>
      <c r="I841" s="1095" t="s">
        <v>300</v>
      </c>
      <c r="J841" s="1095"/>
    </row>
    <row r="842" spans="1:10" ht="14.4" x14ac:dyDescent="0.25">
      <c r="A842" s="1081" t="s">
        <v>301</v>
      </c>
      <c r="B842" s="1081"/>
      <c r="C842" s="643"/>
      <c r="D842" s="923"/>
      <c r="E842" s="150"/>
      <c r="F842" s="150"/>
      <c r="G842" s="150"/>
      <c r="H842" s="924"/>
      <c r="I842" s="923"/>
      <c r="J842" s="923"/>
    </row>
    <row r="843" spans="1:10" ht="14.4" x14ac:dyDescent="0.25">
      <c r="A843" s="923"/>
      <c r="B843" s="150"/>
      <c r="C843" s="643"/>
      <c r="D843" s="923"/>
      <c r="E843" s="150"/>
      <c r="F843" s="150"/>
      <c r="G843" s="150"/>
      <c r="H843" s="924"/>
      <c r="I843" s="923"/>
      <c r="J843" s="923"/>
    </row>
    <row r="844" spans="1:10" ht="14.4" x14ac:dyDescent="0.25">
      <c r="A844" s="1081" t="s">
        <v>302</v>
      </c>
      <c r="B844" s="1081"/>
      <c r="C844" s="643"/>
      <c r="D844" s="923"/>
      <c r="E844" s="150"/>
      <c r="F844" s="150"/>
      <c r="G844" s="150"/>
      <c r="H844" s="924"/>
      <c r="I844" s="923"/>
      <c r="J844" s="923"/>
    </row>
    <row r="845" spans="1:10" x14ac:dyDescent="0.25">
      <c r="A845" s="258"/>
      <c r="B845" s="925"/>
      <c r="C845" s="925"/>
      <c r="D845" s="258"/>
      <c r="E845" s="258"/>
      <c r="F845" s="258"/>
      <c r="G845" s="258"/>
      <c r="H845" s="926"/>
      <c r="I845" s="258"/>
      <c r="J845" s="257"/>
    </row>
    <row r="846" spans="1:10" x14ac:dyDescent="0.25">
      <c r="A846" s="258"/>
      <c r="B846" s="925"/>
      <c r="C846" s="925"/>
      <c r="D846" s="258"/>
      <c r="E846" s="258"/>
      <c r="F846" s="258"/>
      <c r="G846" s="258"/>
      <c r="H846" s="926"/>
      <c r="I846" s="926"/>
      <c r="J846" s="257"/>
    </row>
    <row r="847" spans="1:10" x14ac:dyDescent="0.25">
      <c r="A847" s="258"/>
      <c r="B847" s="925"/>
      <c r="C847" s="925"/>
      <c r="D847" s="258"/>
      <c r="E847" s="258"/>
      <c r="F847" s="258"/>
      <c r="G847" s="258"/>
      <c r="H847" s="926"/>
      <c r="I847" s="926"/>
      <c r="J847" s="257"/>
    </row>
    <row r="848" spans="1:10" x14ac:dyDescent="0.25">
      <c r="A848" s="258"/>
      <c r="B848" s="925"/>
      <c r="C848" s="925"/>
      <c r="D848" s="258"/>
      <c r="E848" s="258"/>
      <c r="F848" s="258"/>
      <c r="G848" s="258"/>
      <c r="H848" s="926"/>
      <c r="I848" s="926"/>
      <c r="J848" s="257"/>
    </row>
    <row r="849" spans="1:10" x14ac:dyDescent="0.25">
      <c r="A849" s="927"/>
      <c r="B849" s="928"/>
      <c r="C849" s="928"/>
      <c r="D849" s="258"/>
      <c r="E849" s="258"/>
      <c r="F849" s="258"/>
      <c r="G849" s="258"/>
      <c r="H849" s="258"/>
      <c r="I849" s="926"/>
      <c r="J849" s="257"/>
    </row>
    <row r="850" spans="1:10" x14ac:dyDescent="0.25">
      <c r="B850" s="466"/>
      <c r="C850" s="466"/>
      <c r="D850" s="343"/>
      <c r="E850" s="343"/>
      <c r="F850" s="343"/>
      <c r="G850" s="343"/>
      <c r="H850" s="467"/>
      <c r="I850" s="467"/>
    </row>
    <row r="851" spans="1:10" x14ac:dyDescent="0.25">
      <c r="B851" s="466"/>
      <c r="C851" s="466"/>
      <c r="D851" s="343"/>
      <c r="E851" s="343"/>
      <c r="F851" s="343"/>
      <c r="G851" s="343"/>
      <c r="H851" s="467"/>
      <c r="I851" s="467"/>
    </row>
    <row r="852" spans="1:10" x14ac:dyDescent="0.25">
      <c r="B852" s="466"/>
      <c r="C852" s="466"/>
      <c r="D852" s="343"/>
      <c r="E852" s="343"/>
      <c r="F852" s="343"/>
      <c r="G852" s="343"/>
      <c r="H852" s="467"/>
      <c r="I852" s="343"/>
    </row>
    <row r="853" spans="1:10" x14ac:dyDescent="0.25">
      <c r="B853" s="466"/>
      <c r="C853" s="466"/>
      <c r="D853" s="343"/>
      <c r="E853" s="343"/>
      <c r="F853" s="343"/>
      <c r="G853" s="343"/>
      <c r="H853" s="467"/>
      <c r="I853" s="467"/>
    </row>
    <row r="854" spans="1:10" x14ac:dyDescent="0.25">
      <c r="B854" s="466"/>
      <c r="C854" s="466"/>
      <c r="D854" s="343"/>
      <c r="E854" s="343"/>
      <c r="F854" s="343"/>
      <c r="G854" s="343"/>
      <c r="H854" s="467"/>
      <c r="I854" s="343"/>
    </row>
    <row r="855" spans="1:10" x14ac:dyDescent="0.25">
      <c r="B855" s="466"/>
      <c r="C855" s="466"/>
      <c r="D855" s="343"/>
      <c r="E855" s="343"/>
      <c r="F855" s="343"/>
      <c r="G855" s="343"/>
      <c r="H855" s="467"/>
      <c r="I855" s="467"/>
    </row>
    <row r="856" spans="1:10" x14ac:dyDescent="0.25">
      <c r="B856" s="466"/>
      <c r="C856" s="466"/>
      <c r="D856" s="343"/>
      <c r="E856" s="343"/>
      <c r="F856" s="343"/>
      <c r="G856" s="343"/>
      <c r="H856" s="467"/>
      <c r="I856" s="467"/>
    </row>
    <row r="857" spans="1:10" x14ac:dyDescent="0.25">
      <c r="A857" s="468"/>
      <c r="B857" s="469"/>
      <c r="C857" s="469"/>
      <c r="D857" s="343"/>
      <c r="E857" s="343"/>
      <c r="F857" s="343"/>
      <c r="G857" s="343"/>
      <c r="H857" s="343"/>
      <c r="I857" s="467"/>
    </row>
    <row r="858" spans="1:10" x14ac:dyDescent="0.25">
      <c r="B858" s="466"/>
      <c r="C858" s="466"/>
      <c r="D858" s="343"/>
      <c r="E858" s="343"/>
      <c r="F858" s="343"/>
      <c r="G858" s="343"/>
      <c r="H858" s="467"/>
      <c r="I858" s="467"/>
    </row>
    <row r="859" spans="1:10" x14ac:dyDescent="0.25">
      <c r="B859" s="466"/>
      <c r="C859" s="466"/>
      <c r="D859" s="343"/>
      <c r="E859" s="343"/>
      <c r="F859" s="343"/>
      <c r="G859" s="343"/>
      <c r="H859" s="467"/>
      <c r="I859" s="467"/>
    </row>
    <row r="860" spans="1:10" x14ac:dyDescent="0.25">
      <c r="B860" s="466"/>
      <c r="C860" s="466"/>
      <c r="D860" s="343"/>
      <c r="E860" s="343"/>
      <c r="F860" s="343"/>
      <c r="G860" s="343"/>
      <c r="H860" s="467"/>
      <c r="I860" s="467"/>
    </row>
    <row r="861" spans="1:10" x14ac:dyDescent="0.25">
      <c r="B861" s="466"/>
      <c r="C861" s="466"/>
      <c r="D861" s="343"/>
      <c r="E861" s="343"/>
      <c r="F861" s="343"/>
      <c r="G861" s="343"/>
      <c r="H861" s="467"/>
      <c r="I861" s="467"/>
    </row>
    <row r="862" spans="1:10" x14ac:dyDescent="0.25">
      <c r="B862" s="466"/>
      <c r="C862" s="466"/>
      <c r="D862" s="343"/>
      <c r="E862" s="343"/>
      <c r="F862" s="343"/>
      <c r="G862" s="343"/>
      <c r="H862" s="467"/>
      <c r="I862" s="470"/>
    </row>
    <row r="863" spans="1:10" x14ac:dyDescent="0.25">
      <c r="B863" s="466"/>
      <c r="C863" s="466"/>
      <c r="D863" s="343"/>
      <c r="E863" s="343"/>
      <c r="F863" s="343"/>
      <c r="G863" s="343"/>
      <c r="H863" s="467"/>
      <c r="I863" s="470"/>
    </row>
    <row r="864" spans="1:10" x14ac:dyDescent="0.25">
      <c r="A864" s="468"/>
      <c r="B864" s="469"/>
      <c r="C864" s="469"/>
      <c r="D864" s="343"/>
      <c r="E864" s="343"/>
      <c r="F864" s="343"/>
      <c r="G864" s="343"/>
      <c r="H864" s="343"/>
      <c r="I864" s="470"/>
    </row>
    <row r="865" spans="1:9" x14ac:dyDescent="0.25">
      <c r="B865" s="466"/>
      <c r="C865" s="466"/>
      <c r="D865" s="343"/>
      <c r="E865" s="343"/>
      <c r="F865" s="343"/>
      <c r="G865" s="343"/>
      <c r="H865" s="467"/>
      <c r="I865" s="470"/>
    </row>
    <row r="866" spans="1:9" x14ac:dyDescent="0.25">
      <c r="B866" s="466"/>
      <c r="C866" s="466"/>
      <c r="D866" s="343"/>
      <c r="E866" s="343"/>
      <c r="F866" s="343"/>
      <c r="G866" s="343"/>
      <c r="H866" s="343"/>
      <c r="I866" s="470"/>
    </row>
    <row r="867" spans="1:9" x14ac:dyDescent="0.25">
      <c r="B867" s="466"/>
      <c r="C867" s="466"/>
      <c r="D867" s="343"/>
      <c r="E867" s="343"/>
      <c r="F867" s="343"/>
      <c r="G867" s="343"/>
      <c r="H867" s="467"/>
      <c r="I867" s="470"/>
    </row>
    <row r="868" spans="1:9" x14ac:dyDescent="0.25">
      <c r="B868" s="466"/>
      <c r="C868" s="466"/>
      <c r="D868" s="343"/>
      <c r="E868" s="343"/>
      <c r="F868" s="343"/>
      <c r="G868" s="343"/>
      <c r="H868" s="467"/>
      <c r="I868" s="343"/>
    </row>
    <row r="869" spans="1:9" x14ac:dyDescent="0.25">
      <c r="B869" s="466"/>
      <c r="C869" s="466"/>
      <c r="D869" s="343"/>
      <c r="E869" s="343"/>
      <c r="F869" s="343"/>
      <c r="G869" s="343"/>
      <c r="H869" s="467"/>
      <c r="I869" s="470"/>
    </row>
    <row r="870" spans="1:9" x14ac:dyDescent="0.25">
      <c r="B870" s="466"/>
      <c r="C870" s="466"/>
      <c r="D870" s="343"/>
      <c r="E870" s="343"/>
      <c r="F870" s="343"/>
      <c r="G870" s="343"/>
      <c r="H870" s="467"/>
      <c r="I870" s="343"/>
    </row>
    <row r="871" spans="1:9" x14ac:dyDescent="0.25">
      <c r="B871" s="466"/>
      <c r="C871" s="466"/>
      <c r="D871" s="343"/>
      <c r="E871" s="343"/>
      <c r="F871" s="343"/>
      <c r="G871" s="343"/>
      <c r="H871" s="467"/>
      <c r="I871" s="470"/>
    </row>
    <row r="872" spans="1:9" x14ac:dyDescent="0.25">
      <c r="B872" s="466"/>
      <c r="C872" s="466"/>
      <c r="D872" s="343"/>
      <c r="E872" s="343"/>
      <c r="F872" s="343"/>
      <c r="G872" s="343"/>
      <c r="H872" s="467"/>
      <c r="I872" s="470"/>
    </row>
    <row r="873" spans="1:9" x14ac:dyDescent="0.25">
      <c r="B873" s="466"/>
      <c r="C873" s="466"/>
      <c r="D873" s="343"/>
      <c r="E873" s="343"/>
      <c r="F873" s="343"/>
      <c r="G873" s="343"/>
      <c r="H873" s="467"/>
      <c r="I873" s="470"/>
    </row>
    <row r="874" spans="1:9" x14ac:dyDescent="0.25">
      <c r="B874" s="466"/>
      <c r="C874" s="466"/>
      <c r="D874" s="343"/>
      <c r="E874" s="343"/>
      <c r="F874" s="343"/>
      <c r="G874" s="343"/>
      <c r="H874" s="470"/>
    </row>
    <row r="875" spans="1:9" x14ac:dyDescent="0.25">
      <c r="A875" s="471"/>
      <c r="B875" s="471"/>
      <c r="C875" s="471"/>
      <c r="D875" s="471"/>
      <c r="E875" s="471"/>
      <c r="F875" s="471"/>
      <c r="G875" s="471"/>
      <c r="H875" s="470"/>
    </row>
    <row r="876" spans="1:9" x14ac:dyDescent="0.25">
      <c r="A876" s="471"/>
      <c r="B876" s="472"/>
      <c r="C876" s="472"/>
      <c r="D876" s="471"/>
      <c r="E876" s="471"/>
      <c r="F876" s="471"/>
      <c r="G876" s="471"/>
      <c r="H876" s="470"/>
    </row>
    <row r="877" spans="1:9" x14ac:dyDescent="0.25">
      <c r="A877" s="471"/>
      <c r="B877" s="471"/>
      <c r="C877" s="471"/>
      <c r="D877" s="471"/>
      <c r="E877" s="471"/>
      <c r="F877" s="471"/>
      <c r="G877" s="471"/>
      <c r="H877" s="470"/>
    </row>
    <row r="878" spans="1:9" x14ac:dyDescent="0.25">
      <c r="A878" s="471"/>
      <c r="B878" s="472"/>
      <c r="C878" s="472"/>
      <c r="D878" s="471"/>
      <c r="E878" s="471"/>
      <c r="F878" s="471"/>
      <c r="G878" s="471"/>
      <c r="H878" s="470"/>
    </row>
    <row r="879" spans="1:9" x14ac:dyDescent="0.25">
      <c r="A879" s="471"/>
      <c r="B879" s="471"/>
      <c r="C879" s="471"/>
      <c r="D879" s="471"/>
      <c r="E879" s="471"/>
      <c r="F879" s="471"/>
      <c r="G879" s="471"/>
      <c r="H879" s="470"/>
    </row>
    <row r="880" spans="1:9" x14ac:dyDescent="0.25">
      <c r="B880" s="415"/>
      <c r="C880" s="415"/>
      <c r="D880" s="415"/>
      <c r="E880" s="415"/>
      <c r="F880" s="415"/>
      <c r="G880" s="415"/>
      <c r="H880" s="343"/>
    </row>
    <row r="881" spans="1:8" x14ac:dyDescent="0.25">
      <c r="A881" s="471"/>
      <c r="B881" s="471"/>
      <c r="C881" s="471"/>
      <c r="D881" s="471"/>
      <c r="E881" s="471"/>
      <c r="F881" s="471"/>
      <c r="G881" s="471"/>
      <c r="H881" s="470"/>
    </row>
    <row r="882" spans="1:8" x14ac:dyDescent="0.25">
      <c r="B882" s="415"/>
      <c r="C882" s="415"/>
      <c r="D882" s="415"/>
      <c r="E882" s="415"/>
      <c r="F882" s="415"/>
      <c r="G882" s="415"/>
      <c r="H882" s="343"/>
    </row>
    <row r="883" spans="1:8" x14ac:dyDescent="0.25">
      <c r="A883" s="471"/>
      <c r="B883" s="471"/>
      <c r="C883" s="471"/>
      <c r="D883" s="471"/>
      <c r="E883" s="471"/>
      <c r="F883" s="471"/>
      <c r="G883" s="471"/>
      <c r="H883" s="470"/>
    </row>
    <row r="884" spans="1:8" x14ac:dyDescent="0.25">
      <c r="A884" s="471"/>
      <c r="B884" s="471"/>
      <c r="C884" s="471"/>
      <c r="D884" s="471"/>
      <c r="E884" s="471"/>
      <c r="F884" s="471"/>
      <c r="G884" s="471"/>
      <c r="H884" s="470"/>
    </row>
    <row r="885" spans="1:8" x14ac:dyDescent="0.25">
      <c r="A885" s="471"/>
      <c r="B885" s="471"/>
      <c r="C885" s="471"/>
      <c r="D885" s="471"/>
      <c r="E885" s="471"/>
      <c r="F885" s="471"/>
      <c r="G885" s="471"/>
      <c r="H885" s="470"/>
    </row>
  </sheetData>
  <sheetProtection algorithmName="SHA-512" hashValue="0bia5a0frcsjCwd+2KhEp+qlXLo6Km4U9WErQAQs5OxOJ7kYRzWaqHP6Lv13UPcniG4nQxbquEH11FowzUB5xA==" saltValue="HdxIEnP75UUJ+i+BZx35Iw==" spinCount="100000" sheet="1" objects="1" scenarios="1"/>
  <mergeCells count="21">
    <mergeCell ref="A842:B842"/>
    <mergeCell ref="A1:J1"/>
    <mergeCell ref="A844:B844"/>
    <mergeCell ref="A781:J781"/>
    <mergeCell ref="B791:J791"/>
    <mergeCell ref="A3:B3"/>
    <mergeCell ref="C3:J3"/>
    <mergeCell ref="C525:I525"/>
    <mergeCell ref="C537:I537"/>
    <mergeCell ref="C90:I90"/>
    <mergeCell ref="C113:I113"/>
    <mergeCell ref="C136:I136"/>
    <mergeCell ref="A834:J835"/>
    <mergeCell ref="A839:J839"/>
    <mergeCell ref="I841:J841"/>
    <mergeCell ref="A2:B2"/>
    <mergeCell ref="C2:J2"/>
    <mergeCell ref="K78:K79"/>
    <mergeCell ref="K400:K404"/>
    <mergeCell ref="C159:I159"/>
    <mergeCell ref="C182:I182"/>
  </mergeCells>
  <conditionalFormatting sqref="H7:I7 H43:I43 H446:I446 H439:I439 H67:I68 H649:I650 H347:I349 H337:I339 I862:I867 H874:H879 I869 H881 H856:H857 I852:I854 H864:H866 I871:I873 H883:H885 B18:B19 B25:B26 B32:B33 H57:I57 A328:G332 I328:J332 E349:G349 I845 H845:H849 E339:G339 H66:J66 H391:H399">
    <cfRule type="cellIs" dxfId="1221" priority="3493" operator="equal">
      <formula>"NA"</formula>
    </cfRule>
    <cfRule type="cellIs" dxfId="1220" priority="3494" operator="equal">
      <formula>"NA"</formula>
    </cfRule>
  </conditionalFormatting>
  <conditionalFormatting sqref="H8:I8">
    <cfRule type="cellIs" dxfId="1219" priority="3445" operator="equal">
      <formula>"NA"</formula>
    </cfRule>
    <cfRule type="cellIs" dxfId="1218" priority="3446" operator="equal">
      <formula>"NA"</formula>
    </cfRule>
  </conditionalFormatting>
  <conditionalFormatting sqref="I792">
    <cfRule type="cellIs" dxfId="1217" priority="3033" operator="equal">
      <formula>"NA"</formula>
    </cfRule>
    <cfRule type="cellIs" dxfId="1216" priority="3034" operator="equal">
      <formula>"NA"</formula>
    </cfRule>
  </conditionalFormatting>
  <conditionalFormatting sqref="I792">
    <cfRule type="cellIs" dxfId="1215" priority="3031" operator="equal">
      <formula>"NA"</formula>
    </cfRule>
    <cfRule type="cellIs" dxfId="1214" priority="3032" operator="equal">
      <formula>"NA"</formula>
    </cfRule>
  </conditionalFormatting>
  <conditionalFormatting sqref="I792">
    <cfRule type="cellIs" dxfId="1213" priority="3029" operator="equal">
      <formula>"NA"</formula>
    </cfRule>
    <cfRule type="cellIs" dxfId="1212" priority="3030" operator="equal">
      <formula>"NA"</formula>
    </cfRule>
  </conditionalFormatting>
  <conditionalFormatting sqref="I792">
    <cfRule type="cellIs" dxfId="1211" priority="3027" operator="equal">
      <formula>"NA"</formula>
    </cfRule>
    <cfRule type="cellIs" dxfId="1210" priority="3028" operator="equal">
      <formula>"NA"</formula>
    </cfRule>
  </conditionalFormatting>
  <conditionalFormatting sqref="I792">
    <cfRule type="cellIs" dxfId="1209" priority="3025" operator="equal">
      <formula>"NA"</formula>
    </cfRule>
    <cfRule type="cellIs" dxfId="1208" priority="3026" operator="equal">
      <formula>"NA"</formula>
    </cfRule>
  </conditionalFormatting>
  <conditionalFormatting sqref="I847 I851 I849">
    <cfRule type="cellIs" dxfId="1207" priority="2929" operator="equal">
      <formula>"NA"</formula>
    </cfRule>
    <cfRule type="cellIs" dxfId="1206" priority="2930" operator="equal">
      <formula>"NA"</formula>
    </cfRule>
  </conditionalFormatting>
  <conditionalFormatting sqref="I847 I851 I849">
    <cfRule type="cellIs" dxfId="1205" priority="2927" operator="equal">
      <formula>"NA"</formula>
    </cfRule>
    <cfRule type="cellIs" dxfId="1204" priority="2928" operator="equal">
      <formula>"NA"</formula>
    </cfRule>
  </conditionalFormatting>
  <conditionalFormatting sqref="I855">
    <cfRule type="cellIs" dxfId="1203" priority="2925" operator="equal">
      <formula>"NA"</formula>
    </cfRule>
    <cfRule type="cellIs" dxfId="1202" priority="2926" operator="equal">
      <formula>"NA"</formula>
    </cfRule>
  </conditionalFormatting>
  <conditionalFormatting sqref="I855">
    <cfRule type="cellIs" dxfId="1201" priority="2923" operator="equal">
      <formula>"NA"</formula>
    </cfRule>
    <cfRule type="cellIs" dxfId="1200" priority="2924" operator="equal">
      <formula>"NA"</formula>
    </cfRule>
  </conditionalFormatting>
  <conditionalFormatting sqref="I855">
    <cfRule type="cellIs" dxfId="1199" priority="2921" operator="equal">
      <formula>"NA"</formula>
    </cfRule>
    <cfRule type="cellIs" dxfId="1198" priority="2922" operator="equal">
      <formula>"NA"</formula>
    </cfRule>
  </conditionalFormatting>
  <conditionalFormatting sqref="I855">
    <cfRule type="cellIs" dxfId="1197" priority="2919" operator="equal">
      <formula>"NA"</formula>
    </cfRule>
    <cfRule type="cellIs" dxfId="1196" priority="2920" operator="equal">
      <formula>"NA"</formula>
    </cfRule>
  </conditionalFormatting>
  <conditionalFormatting sqref="I849 I851">
    <cfRule type="cellIs" dxfId="1195" priority="2939" operator="equal">
      <formula>"NA"</formula>
    </cfRule>
    <cfRule type="cellIs" dxfId="1194" priority="2940" operator="equal">
      <formula>"NA"</formula>
    </cfRule>
  </conditionalFormatting>
  <conditionalFormatting sqref="I847 I851 I849">
    <cfRule type="cellIs" dxfId="1193" priority="2937" operator="equal">
      <formula>"NA"</formula>
    </cfRule>
    <cfRule type="cellIs" dxfId="1192" priority="2938" operator="equal">
      <formula>"NA"</formula>
    </cfRule>
  </conditionalFormatting>
  <conditionalFormatting sqref="I847 I851 I849">
    <cfRule type="cellIs" dxfId="1191" priority="2935" operator="equal">
      <formula>"NA"</formula>
    </cfRule>
    <cfRule type="cellIs" dxfId="1190" priority="2936" operator="equal">
      <formula>"NA"</formula>
    </cfRule>
  </conditionalFormatting>
  <conditionalFormatting sqref="I847 I851 I849">
    <cfRule type="cellIs" dxfId="1189" priority="2933" operator="equal">
      <formula>"NA"</formula>
    </cfRule>
    <cfRule type="cellIs" dxfId="1188" priority="2934" operator="equal">
      <formula>"NA"</formula>
    </cfRule>
  </conditionalFormatting>
  <conditionalFormatting sqref="I847 I851 I849">
    <cfRule type="cellIs" dxfId="1187" priority="2931" operator="equal">
      <formula>"NA"</formula>
    </cfRule>
    <cfRule type="cellIs" dxfId="1186" priority="2932" operator="equal">
      <formula>"NA"</formula>
    </cfRule>
  </conditionalFormatting>
  <conditionalFormatting sqref="I855">
    <cfRule type="cellIs" dxfId="1185" priority="2917" operator="equal">
      <formula>"NA"</formula>
    </cfRule>
    <cfRule type="cellIs" dxfId="1184" priority="2918" operator="equal">
      <formula>"NA"</formula>
    </cfRule>
  </conditionalFormatting>
  <conditionalFormatting sqref="I855">
    <cfRule type="cellIs" dxfId="1183" priority="2915" operator="equal">
      <formula>"NA"</formula>
    </cfRule>
    <cfRule type="cellIs" dxfId="1182" priority="2916" operator="equal">
      <formula>"NA"</formula>
    </cfRule>
  </conditionalFormatting>
  <conditionalFormatting sqref="I855">
    <cfRule type="cellIs" dxfId="1181" priority="2913" operator="equal">
      <formula>"NA"</formula>
    </cfRule>
    <cfRule type="cellIs" dxfId="1180" priority="2914" operator="equal">
      <formula>"NA"</formula>
    </cfRule>
  </conditionalFormatting>
  <conditionalFormatting sqref="I859:I861">
    <cfRule type="cellIs" dxfId="1179" priority="2911" operator="equal">
      <formula>"NA"</formula>
    </cfRule>
    <cfRule type="cellIs" dxfId="1178" priority="2912" operator="equal">
      <formula>"NA"</formula>
    </cfRule>
  </conditionalFormatting>
  <conditionalFormatting sqref="I858:I861">
    <cfRule type="cellIs" dxfId="1177" priority="2909" operator="equal">
      <formula>"NA"</formula>
    </cfRule>
    <cfRule type="cellIs" dxfId="1176" priority="2910" operator="equal">
      <formula>"NA"</formula>
    </cfRule>
  </conditionalFormatting>
  <conditionalFormatting sqref="I858:I861">
    <cfRule type="cellIs" dxfId="1175" priority="2907" operator="equal">
      <formula>"NA"</formula>
    </cfRule>
    <cfRule type="cellIs" dxfId="1174" priority="2908" operator="equal">
      <formula>"NA"</formula>
    </cfRule>
  </conditionalFormatting>
  <conditionalFormatting sqref="I858:I861">
    <cfRule type="cellIs" dxfId="1173" priority="2905" operator="equal">
      <formula>"NA"</formula>
    </cfRule>
    <cfRule type="cellIs" dxfId="1172" priority="2906" operator="equal">
      <formula>"NA"</formula>
    </cfRule>
  </conditionalFormatting>
  <conditionalFormatting sqref="I858:I861">
    <cfRule type="cellIs" dxfId="1171" priority="2903" operator="equal">
      <formula>"NA"</formula>
    </cfRule>
    <cfRule type="cellIs" dxfId="1170" priority="2904" operator="equal">
      <formula>"NA"</formula>
    </cfRule>
  </conditionalFormatting>
  <conditionalFormatting sqref="I858:I861">
    <cfRule type="cellIs" dxfId="1169" priority="2901" operator="equal">
      <formula>"NA"</formula>
    </cfRule>
    <cfRule type="cellIs" dxfId="1168" priority="2902" operator="equal">
      <formula>"NA"</formula>
    </cfRule>
  </conditionalFormatting>
  <conditionalFormatting sqref="I858:I861">
    <cfRule type="cellIs" dxfId="1167" priority="2899" operator="equal">
      <formula>"NA"</formula>
    </cfRule>
    <cfRule type="cellIs" dxfId="1166" priority="2900" operator="equal">
      <formula>"NA"</formula>
    </cfRule>
  </conditionalFormatting>
  <conditionalFormatting sqref="I850">
    <cfRule type="cellIs" dxfId="1165" priority="2773" operator="equal">
      <formula>"NA"</formula>
    </cfRule>
    <cfRule type="cellIs" dxfId="1164" priority="2774" operator="equal">
      <formula>"NA"</formula>
    </cfRule>
  </conditionalFormatting>
  <conditionalFormatting sqref="I846">
    <cfRule type="cellIs" dxfId="1163" priority="2837" operator="equal">
      <formula>"NA"</formula>
    </cfRule>
    <cfRule type="cellIs" dxfId="1162" priority="2838" operator="equal">
      <formula>"NA"</formula>
    </cfRule>
  </conditionalFormatting>
  <conditionalFormatting sqref="I846">
    <cfRule type="cellIs" dxfId="1161" priority="2835" operator="equal">
      <formula>"NA"</formula>
    </cfRule>
    <cfRule type="cellIs" dxfId="1160" priority="2836" operator="equal">
      <formula>"NA"</formula>
    </cfRule>
  </conditionalFormatting>
  <conditionalFormatting sqref="I846">
    <cfRule type="cellIs" dxfId="1159" priority="2833" operator="equal">
      <formula>"NA"</formula>
    </cfRule>
    <cfRule type="cellIs" dxfId="1158" priority="2834" operator="equal">
      <formula>"NA"</formula>
    </cfRule>
  </conditionalFormatting>
  <conditionalFormatting sqref="I846">
    <cfRule type="cellIs" dxfId="1157" priority="2831" operator="equal">
      <formula>"NA"</formula>
    </cfRule>
    <cfRule type="cellIs" dxfId="1156" priority="2832" operator="equal">
      <formula>"NA"</formula>
    </cfRule>
  </conditionalFormatting>
  <conditionalFormatting sqref="I846">
    <cfRule type="cellIs" dxfId="1155" priority="2829" operator="equal">
      <formula>"NA"</formula>
    </cfRule>
    <cfRule type="cellIs" dxfId="1154" priority="2830" operator="equal">
      <formula>"NA"</formula>
    </cfRule>
  </conditionalFormatting>
  <conditionalFormatting sqref="I846">
    <cfRule type="cellIs" dxfId="1153" priority="2827" operator="equal">
      <formula>"NA"</formula>
    </cfRule>
    <cfRule type="cellIs" dxfId="1152" priority="2828" operator="equal">
      <formula>"NA"</formula>
    </cfRule>
  </conditionalFormatting>
  <conditionalFormatting sqref="I850">
    <cfRule type="cellIs" dxfId="1151" priority="2785" operator="equal">
      <formula>"NA"</formula>
    </cfRule>
    <cfRule type="cellIs" dxfId="1150" priority="2786" operator="equal">
      <formula>"NA"</formula>
    </cfRule>
  </conditionalFormatting>
  <conditionalFormatting sqref="I850">
    <cfRule type="cellIs" dxfId="1149" priority="2783" operator="equal">
      <formula>"NA"</formula>
    </cfRule>
    <cfRule type="cellIs" dxfId="1148" priority="2784" operator="equal">
      <formula>"NA"</formula>
    </cfRule>
  </conditionalFormatting>
  <conditionalFormatting sqref="I850">
    <cfRule type="cellIs" dxfId="1147" priority="2781" operator="equal">
      <formula>"NA"</formula>
    </cfRule>
    <cfRule type="cellIs" dxfId="1146" priority="2782" operator="equal">
      <formula>"NA"</formula>
    </cfRule>
  </conditionalFormatting>
  <conditionalFormatting sqref="I850">
    <cfRule type="cellIs" dxfId="1145" priority="2779" operator="equal">
      <formula>"NA"</formula>
    </cfRule>
    <cfRule type="cellIs" dxfId="1144" priority="2780" operator="equal">
      <formula>"NA"</formula>
    </cfRule>
  </conditionalFormatting>
  <conditionalFormatting sqref="I850">
    <cfRule type="cellIs" dxfId="1143" priority="2777" operator="equal">
      <formula>"NA"</formula>
    </cfRule>
    <cfRule type="cellIs" dxfId="1142" priority="2778" operator="equal">
      <formula>"NA"</formula>
    </cfRule>
  </conditionalFormatting>
  <conditionalFormatting sqref="I850">
    <cfRule type="cellIs" dxfId="1141" priority="2775" operator="equal">
      <formula>"NA"</formula>
    </cfRule>
    <cfRule type="cellIs" dxfId="1140" priority="2776" operator="equal">
      <formula>"NA"</formula>
    </cfRule>
  </conditionalFormatting>
  <conditionalFormatting sqref="I848">
    <cfRule type="cellIs" dxfId="1139" priority="2475" operator="equal">
      <formula>"NA"</formula>
    </cfRule>
    <cfRule type="cellIs" dxfId="1138" priority="2476" operator="equal">
      <formula>"NA"</formula>
    </cfRule>
  </conditionalFormatting>
  <conditionalFormatting sqref="I848">
    <cfRule type="cellIs" dxfId="1137" priority="2473" operator="equal">
      <formula>"NA"</formula>
    </cfRule>
    <cfRule type="cellIs" dxfId="1136" priority="2474" operator="equal">
      <formula>"NA"</formula>
    </cfRule>
  </conditionalFormatting>
  <conditionalFormatting sqref="I848">
    <cfRule type="cellIs" dxfId="1135" priority="2471" operator="equal">
      <formula>"NA"</formula>
    </cfRule>
    <cfRule type="cellIs" dxfId="1134" priority="2472" operator="equal">
      <formula>"NA"</formula>
    </cfRule>
  </conditionalFormatting>
  <conditionalFormatting sqref="I848">
    <cfRule type="cellIs" dxfId="1133" priority="2469" operator="equal">
      <formula>"NA"</formula>
    </cfRule>
    <cfRule type="cellIs" dxfId="1132" priority="2470" operator="equal">
      <formula>"NA"</formula>
    </cfRule>
  </conditionalFormatting>
  <conditionalFormatting sqref="I856">
    <cfRule type="cellIs" dxfId="1131" priority="2467" operator="equal">
      <formula>"NA"</formula>
    </cfRule>
    <cfRule type="cellIs" dxfId="1130" priority="2468" operator="equal">
      <formula>"NA"</formula>
    </cfRule>
  </conditionalFormatting>
  <conditionalFormatting sqref="I856">
    <cfRule type="cellIs" dxfId="1129" priority="2465" operator="equal">
      <formula>"NA"</formula>
    </cfRule>
    <cfRule type="cellIs" dxfId="1128" priority="2466" operator="equal">
      <formula>"NA"</formula>
    </cfRule>
  </conditionalFormatting>
  <conditionalFormatting sqref="I856">
    <cfRule type="cellIs" dxfId="1127" priority="2463" operator="equal">
      <formula>"NA"</formula>
    </cfRule>
    <cfRule type="cellIs" dxfId="1126" priority="2464" operator="equal">
      <formula>"NA"</formula>
    </cfRule>
  </conditionalFormatting>
  <conditionalFormatting sqref="I856">
    <cfRule type="cellIs" dxfId="1125" priority="2461" operator="equal">
      <formula>"NA"</formula>
    </cfRule>
    <cfRule type="cellIs" dxfId="1124" priority="2462" operator="equal">
      <formula>"NA"</formula>
    </cfRule>
  </conditionalFormatting>
  <conditionalFormatting sqref="I857">
    <cfRule type="cellIs" dxfId="1123" priority="2459" operator="equal">
      <formula>"NA"</formula>
    </cfRule>
    <cfRule type="cellIs" dxfId="1122" priority="2460" operator="equal">
      <formula>"NA"</formula>
    </cfRule>
  </conditionalFormatting>
  <conditionalFormatting sqref="I857">
    <cfRule type="cellIs" dxfId="1121" priority="2457" operator="equal">
      <formula>"NA"</formula>
    </cfRule>
    <cfRule type="cellIs" dxfId="1120" priority="2458" operator="equal">
      <formula>"NA"</formula>
    </cfRule>
  </conditionalFormatting>
  <conditionalFormatting sqref="I857">
    <cfRule type="cellIs" dxfId="1119" priority="2455" operator="equal">
      <formula>"NA"</formula>
    </cfRule>
    <cfRule type="cellIs" dxfId="1118" priority="2456" operator="equal">
      <formula>"NA"</formula>
    </cfRule>
  </conditionalFormatting>
  <conditionalFormatting sqref="I857">
    <cfRule type="cellIs" dxfId="1117" priority="2453" operator="equal">
      <formula>"NA"</formula>
    </cfRule>
    <cfRule type="cellIs" dxfId="1116" priority="2454" operator="equal">
      <formula>"NA"</formula>
    </cfRule>
  </conditionalFormatting>
  <conditionalFormatting sqref="H792">
    <cfRule type="cellIs" dxfId="1115" priority="2025" operator="equal">
      <formula>"NA"</formula>
    </cfRule>
    <cfRule type="cellIs" dxfId="1114" priority="2026" operator="equal">
      <formula>"NA"</formula>
    </cfRule>
  </conditionalFormatting>
  <conditionalFormatting sqref="H792">
    <cfRule type="cellIs" dxfId="1113" priority="2023" operator="equal">
      <formula>"NA"</formula>
    </cfRule>
    <cfRule type="cellIs" dxfId="1112" priority="2024" operator="equal">
      <formula>"NA"</formula>
    </cfRule>
  </conditionalFormatting>
  <conditionalFormatting sqref="H792">
    <cfRule type="cellIs" dxfId="1111" priority="2021" operator="equal">
      <formula>"NA"</formula>
    </cfRule>
    <cfRule type="cellIs" dxfId="1110" priority="2022" operator="equal">
      <formula>"NA"</formula>
    </cfRule>
  </conditionalFormatting>
  <conditionalFormatting sqref="H792">
    <cfRule type="cellIs" dxfId="1109" priority="2019" operator="equal">
      <formula>"NA"</formula>
    </cfRule>
    <cfRule type="cellIs" dxfId="1108" priority="2020" operator="equal">
      <formula>"NA"</formula>
    </cfRule>
  </conditionalFormatting>
  <conditionalFormatting sqref="H792">
    <cfRule type="cellIs" dxfId="1107" priority="2017" operator="equal">
      <formula>"NA"</formula>
    </cfRule>
    <cfRule type="cellIs" dxfId="1106" priority="2018" operator="equal">
      <formula>"NA"</formula>
    </cfRule>
  </conditionalFormatting>
  <conditionalFormatting sqref="H853 H855">
    <cfRule type="cellIs" dxfId="1105" priority="1809" operator="equal">
      <formula>"NA"</formula>
    </cfRule>
    <cfRule type="cellIs" dxfId="1104" priority="1810" operator="equal">
      <formula>"NA"</formula>
    </cfRule>
  </conditionalFormatting>
  <conditionalFormatting sqref="H850:H851 H855 H853">
    <cfRule type="cellIs" dxfId="1103" priority="1807" operator="equal">
      <formula>"NA"</formula>
    </cfRule>
    <cfRule type="cellIs" dxfId="1102" priority="1808" operator="equal">
      <formula>"NA"</formula>
    </cfRule>
  </conditionalFormatting>
  <conditionalFormatting sqref="H850:H851 H855 H853">
    <cfRule type="cellIs" dxfId="1101" priority="1805" operator="equal">
      <formula>"NA"</formula>
    </cfRule>
    <cfRule type="cellIs" dxfId="1100" priority="1806" operator="equal">
      <formula>"NA"</formula>
    </cfRule>
  </conditionalFormatting>
  <conditionalFormatting sqref="H850:H851 H855 H853">
    <cfRule type="cellIs" dxfId="1099" priority="1803" operator="equal">
      <formula>"NA"</formula>
    </cfRule>
    <cfRule type="cellIs" dxfId="1098" priority="1804" operator="equal">
      <formula>"NA"</formula>
    </cfRule>
  </conditionalFormatting>
  <conditionalFormatting sqref="H850:H851 H855 H853">
    <cfRule type="cellIs" dxfId="1097" priority="1801" operator="equal">
      <formula>"NA"</formula>
    </cfRule>
    <cfRule type="cellIs" dxfId="1096" priority="1802" operator="equal">
      <formula>"NA"</formula>
    </cfRule>
  </conditionalFormatting>
  <conditionalFormatting sqref="H850:H851 H855 H853">
    <cfRule type="cellIs" dxfId="1095" priority="1799" operator="equal">
      <formula>"NA"</formula>
    </cfRule>
    <cfRule type="cellIs" dxfId="1094" priority="1800" operator="equal">
      <formula>"NA"</formula>
    </cfRule>
  </conditionalFormatting>
  <conditionalFormatting sqref="H850:H851 H855 H853">
    <cfRule type="cellIs" dxfId="1093" priority="1797" operator="equal">
      <formula>"NA"</formula>
    </cfRule>
    <cfRule type="cellIs" dxfId="1092" priority="1798" operator="equal">
      <formula>"NA"</formula>
    </cfRule>
  </conditionalFormatting>
  <conditionalFormatting sqref="H854">
    <cfRule type="cellIs" dxfId="1091" priority="1795" operator="equal">
      <formula>"NA"</formula>
    </cfRule>
    <cfRule type="cellIs" dxfId="1090" priority="1796" operator="equal">
      <formula>"NA"</formula>
    </cfRule>
  </conditionalFormatting>
  <conditionalFormatting sqref="H854">
    <cfRule type="cellIs" dxfId="1089" priority="1793" operator="equal">
      <formula>"NA"</formula>
    </cfRule>
    <cfRule type="cellIs" dxfId="1088" priority="1794" operator="equal">
      <formula>"NA"</formula>
    </cfRule>
  </conditionalFormatting>
  <conditionalFormatting sqref="H854">
    <cfRule type="cellIs" dxfId="1087" priority="1791" operator="equal">
      <formula>"NA"</formula>
    </cfRule>
    <cfRule type="cellIs" dxfId="1086" priority="1792" operator="equal">
      <formula>"NA"</formula>
    </cfRule>
  </conditionalFormatting>
  <conditionalFormatting sqref="H854">
    <cfRule type="cellIs" dxfId="1085" priority="1789" operator="equal">
      <formula>"NA"</formula>
    </cfRule>
    <cfRule type="cellIs" dxfId="1084" priority="1790" operator="equal">
      <formula>"NA"</formula>
    </cfRule>
  </conditionalFormatting>
  <conditionalFormatting sqref="H854">
    <cfRule type="cellIs" dxfId="1083" priority="1787" operator="equal">
      <formula>"NA"</formula>
    </cfRule>
    <cfRule type="cellIs" dxfId="1082" priority="1788" operator="equal">
      <formula>"NA"</formula>
    </cfRule>
  </conditionalFormatting>
  <conditionalFormatting sqref="H854">
    <cfRule type="cellIs" dxfId="1081" priority="1785" operator="equal">
      <formula>"NA"</formula>
    </cfRule>
    <cfRule type="cellIs" dxfId="1080" priority="1786" operator="equal">
      <formula>"NA"</formula>
    </cfRule>
  </conditionalFormatting>
  <conditionalFormatting sqref="H854">
    <cfRule type="cellIs" dxfId="1079" priority="1783" operator="equal">
      <formula>"NA"</formula>
    </cfRule>
    <cfRule type="cellIs" dxfId="1078" priority="1784" operator="equal">
      <formula>"NA"</formula>
    </cfRule>
  </conditionalFormatting>
  <conditionalFormatting sqref="H852">
    <cfRule type="cellIs" dxfId="1077" priority="1781" operator="equal">
      <formula>"NA"</formula>
    </cfRule>
    <cfRule type="cellIs" dxfId="1076" priority="1782" operator="equal">
      <formula>"NA"</formula>
    </cfRule>
  </conditionalFormatting>
  <conditionalFormatting sqref="H852">
    <cfRule type="cellIs" dxfId="1075" priority="1779" operator="equal">
      <formula>"NA"</formula>
    </cfRule>
    <cfRule type="cellIs" dxfId="1074" priority="1780" operator="equal">
      <formula>"NA"</formula>
    </cfRule>
  </conditionalFormatting>
  <conditionalFormatting sqref="H852">
    <cfRule type="cellIs" dxfId="1073" priority="1777" operator="equal">
      <formula>"NA"</formula>
    </cfRule>
    <cfRule type="cellIs" dxfId="1072" priority="1778" operator="equal">
      <formula>"NA"</formula>
    </cfRule>
  </conditionalFormatting>
  <conditionalFormatting sqref="H852">
    <cfRule type="cellIs" dxfId="1071" priority="1775" operator="equal">
      <formula>"NA"</formula>
    </cfRule>
    <cfRule type="cellIs" dxfId="1070" priority="1776" operator="equal">
      <formula>"NA"</formula>
    </cfRule>
  </conditionalFormatting>
  <conditionalFormatting sqref="H861 H863">
    <cfRule type="cellIs" dxfId="1069" priority="1773" operator="equal">
      <formula>"NA"</formula>
    </cfRule>
    <cfRule type="cellIs" dxfId="1068" priority="1774" operator="equal">
      <formula>"NA"</formula>
    </cfRule>
  </conditionalFormatting>
  <conditionalFormatting sqref="H858:H859 H863 H861">
    <cfRule type="cellIs" dxfId="1067" priority="1771" operator="equal">
      <formula>"NA"</formula>
    </cfRule>
    <cfRule type="cellIs" dxfId="1066" priority="1772" operator="equal">
      <formula>"NA"</formula>
    </cfRule>
  </conditionalFormatting>
  <conditionalFormatting sqref="H858:H859 H863 H861">
    <cfRule type="cellIs" dxfId="1065" priority="1769" operator="equal">
      <formula>"NA"</formula>
    </cfRule>
    <cfRule type="cellIs" dxfId="1064" priority="1770" operator="equal">
      <formula>"NA"</formula>
    </cfRule>
  </conditionalFormatting>
  <conditionalFormatting sqref="H858:H859 H863 H861">
    <cfRule type="cellIs" dxfId="1063" priority="1767" operator="equal">
      <formula>"NA"</formula>
    </cfRule>
    <cfRule type="cellIs" dxfId="1062" priority="1768" operator="equal">
      <formula>"NA"</formula>
    </cfRule>
  </conditionalFormatting>
  <conditionalFormatting sqref="H858:H859 H863 H861">
    <cfRule type="cellIs" dxfId="1061" priority="1765" operator="equal">
      <formula>"NA"</formula>
    </cfRule>
    <cfRule type="cellIs" dxfId="1060" priority="1766" operator="equal">
      <formula>"NA"</formula>
    </cfRule>
  </conditionalFormatting>
  <conditionalFormatting sqref="H858:H859 H863 H861">
    <cfRule type="cellIs" dxfId="1059" priority="1763" operator="equal">
      <formula>"NA"</formula>
    </cfRule>
    <cfRule type="cellIs" dxfId="1058" priority="1764" operator="equal">
      <formula>"NA"</formula>
    </cfRule>
  </conditionalFormatting>
  <conditionalFormatting sqref="H858:H859 H863 H861">
    <cfRule type="cellIs" dxfId="1057" priority="1761" operator="equal">
      <formula>"NA"</formula>
    </cfRule>
    <cfRule type="cellIs" dxfId="1056" priority="1762" operator="equal">
      <formula>"NA"</formula>
    </cfRule>
  </conditionalFormatting>
  <conditionalFormatting sqref="H862">
    <cfRule type="cellIs" dxfId="1055" priority="1759" operator="equal">
      <formula>"NA"</formula>
    </cfRule>
    <cfRule type="cellIs" dxfId="1054" priority="1760" operator="equal">
      <formula>"NA"</formula>
    </cfRule>
  </conditionalFormatting>
  <conditionalFormatting sqref="H862">
    <cfRule type="cellIs" dxfId="1053" priority="1757" operator="equal">
      <formula>"NA"</formula>
    </cfRule>
    <cfRule type="cellIs" dxfId="1052" priority="1758" operator="equal">
      <formula>"NA"</formula>
    </cfRule>
  </conditionalFormatting>
  <conditionalFormatting sqref="H862">
    <cfRule type="cellIs" dxfId="1051" priority="1755" operator="equal">
      <formula>"NA"</formula>
    </cfRule>
    <cfRule type="cellIs" dxfId="1050" priority="1756" operator="equal">
      <formula>"NA"</formula>
    </cfRule>
  </conditionalFormatting>
  <conditionalFormatting sqref="H862">
    <cfRule type="cellIs" dxfId="1049" priority="1753" operator="equal">
      <formula>"NA"</formula>
    </cfRule>
    <cfRule type="cellIs" dxfId="1048" priority="1754" operator="equal">
      <formula>"NA"</formula>
    </cfRule>
  </conditionalFormatting>
  <conditionalFormatting sqref="H862">
    <cfRule type="cellIs" dxfId="1047" priority="1751" operator="equal">
      <formula>"NA"</formula>
    </cfRule>
    <cfRule type="cellIs" dxfId="1046" priority="1752" operator="equal">
      <formula>"NA"</formula>
    </cfRule>
  </conditionalFormatting>
  <conditionalFormatting sqref="H862">
    <cfRule type="cellIs" dxfId="1045" priority="1749" operator="equal">
      <formula>"NA"</formula>
    </cfRule>
    <cfRule type="cellIs" dxfId="1044" priority="1750" operator="equal">
      <formula>"NA"</formula>
    </cfRule>
  </conditionalFormatting>
  <conditionalFormatting sqref="H862">
    <cfRule type="cellIs" dxfId="1043" priority="1747" operator="equal">
      <formula>"NA"</formula>
    </cfRule>
    <cfRule type="cellIs" dxfId="1042" priority="1748" operator="equal">
      <formula>"NA"</formula>
    </cfRule>
  </conditionalFormatting>
  <conditionalFormatting sqref="H860">
    <cfRule type="cellIs" dxfId="1041" priority="1745" operator="equal">
      <formula>"NA"</formula>
    </cfRule>
    <cfRule type="cellIs" dxfId="1040" priority="1746" operator="equal">
      <formula>"NA"</formula>
    </cfRule>
  </conditionalFormatting>
  <conditionalFormatting sqref="H860">
    <cfRule type="cellIs" dxfId="1039" priority="1743" operator="equal">
      <formula>"NA"</formula>
    </cfRule>
    <cfRule type="cellIs" dxfId="1038" priority="1744" operator="equal">
      <formula>"NA"</formula>
    </cfRule>
  </conditionalFormatting>
  <conditionalFormatting sqref="H860">
    <cfRule type="cellIs" dxfId="1037" priority="1741" operator="equal">
      <formula>"NA"</formula>
    </cfRule>
    <cfRule type="cellIs" dxfId="1036" priority="1742" operator="equal">
      <formula>"NA"</formula>
    </cfRule>
  </conditionalFormatting>
  <conditionalFormatting sqref="H860">
    <cfRule type="cellIs" dxfId="1035" priority="1739" operator="equal">
      <formula>"NA"</formula>
    </cfRule>
    <cfRule type="cellIs" dxfId="1034" priority="1740" operator="equal">
      <formula>"NA"</formula>
    </cfRule>
  </conditionalFormatting>
  <conditionalFormatting sqref="H867 H869">
    <cfRule type="cellIs" dxfId="1033" priority="1737" operator="equal">
      <formula>"NA"</formula>
    </cfRule>
    <cfRule type="cellIs" dxfId="1032" priority="1738" operator="equal">
      <formula>"NA"</formula>
    </cfRule>
  </conditionalFormatting>
  <conditionalFormatting sqref="H869 H867">
    <cfRule type="cellIs" dxfId="1031" priority="1735" operator="equal">
      <formula>"NA"</formula>
    </cfRule>
    <cfRule type="cellIs" dxfId="1030" priority="1736" operator="equal">
      <formula>"NA"</formula>
    </cfRule>
  </conditionalFormatting>
  <conditionalFormatting sqref="H869 H867">
    <cfRule type="cellIs" dxfId="1029" priority="1733" operator="equal">
      <formula>"NA"</formula>
    </cfRule>
    <cfRule type="cellIs" dxfId="1028" priority="1734" operator="equal">
      <formula>"NA"</formula>
    </cfRule>
  </conditionalFormatting>
  <conditionalFormatting sqref="H869 H867">
    <cfRule type="cellIs" dxfId="1027" priority="1731" operator="equal">
      <formula>"NA"</formula>
    </cfRule>
    <cfRule type="cellIs" dxfId="1026" priority="1732" operator="equal">
      <formula>"NA"</formula>
    </cfRule>
  </conditionalFormatting>
  <conditionalFormatting sqref="H869 H867">
    <cfRule type="cellIs" dxfId="1025" priority="1729" operator="equal">
      <formula>"NA"</formula>
    </cfRule>
    <cfRule type="cellIs" dxfId="1024" priority="1730" operator="equal">
      <formula>"NA"</formula>
    </cfRule>
  </conditionalFormatting>
  <conditionalFormatting sqref="H869 H867">
    <cfRule type="cellIs" dxfId="1023" priority="1727" operator="equal">
      <formula>"NA"</formula>
    </cfRule>
    <cfRule type="cellIs" dxfId="1022" priority="1728" operator="equal">
      <formula>"NA"</formula>
    </cfRule>
  </conditionalFormatting>
  <conditionalFormatting sqref="H869 H867">
    <cfRule type="cellIs" dxfId="1021" priority="1725" operator="equal">
      <formula>"NA"</formula>
    </cfRule>
    <cfRule type="cellIs" dxfId="1020" priority="1726" operator="equal">
      <formula>"NA"</formula>
    </cfRule>
  </conditionalFormatting>
  <conditionalFormatting sqref="H868">
    <cfRule type="cellIs" dxfId="1019" priority="1723" operator="equal">
      <formula>"NA"</formula>
    </cfRule>
    <cfRule type="cellIs" dxfId="1018" priority="1724" operator="equal">
      <formula>"NA"</formula>
    </cfRule>
  </conditionalFormatting>
  <conditionalFormatting sqref="H868">
    <cfRule type="cellIs" dxfId="1017" priority="1721" operator="equal">
      <formula>"NA"</formula>
    </cfRule>
    <cfRule type="cellIs" dxfId="1016" priority="1722" operator="equal">
      <formula>"NA"</formula>
    </cfRule>
  </conditionalFormatting>
  <conditionalFormatting sqref="H868">
    <cfRule type="cellIs" dxfId="1015" priority="1719" operator="equal">
      <formula>"NA"</formula>
    </cfRule>
    <cfRule type="cellIs" dxfId="1014" priority="1720" operator="equal">
      <formula>"NA"</formula>
    </cfRule>
  </conditionalFormatting>
  <conditionalFormatting sqref="H868">
    <cfRule type="cellIs" dxfId="1013" priority="1717" operator="equal">
      <formula>"NA"</formula>
    </cfRule>
    <cfRule type="cellIs" dxfId="1012" priority="1718" operator="equal">
      <formula>"NA"</formula>
    </cfRule>
  </conditionalFormatting>
  <conditionalFormatting sqref="H868">
    <cfRule type="cellIs" dxfId="1011" priority="1715" operator="equal">
      <formula>"NA"</formula>
    </cfRule>
    <cfRule type="cellIs" dxfId="1010" priority="1716" operator="equal">
      <formula>"NA"</formula>
    </cfRule>
  </conditionalFormatting>
  <conditionalFormatting sqref="H868">
    <cfRule type="cellIs" dxfId="1009" priority="1713" operator="equal">
      <formula>"NA"</formula>
    </cfRule>
    <cfRule type="cellIs" dxfId="1008" priority="1714" operator="equal">
      <formula>"NA"</formula>
    </cfRule>
  </conditionalFormatting>
  <conditionalFormatting sqref="H868">
    <cfRule type="cellIs" dxfId="1007" priority="1711" operator="equal">
      <formula>"NA"</formula>
    </cfRule>
    <cfRule type="cellIs" dxfId="1006" priority="1712" operator="equal">
      <formula>"NA"</formula>
    </cfRule>
  </conditionalFormatting>
  <conditionalFormatting sqref="H870">
    <cfRule type="cellIs" dxfId="1005" priority="1709" operator="equal">
      <formula>"NA"</formula>
    </cfRule>
    <cfRule type="cellIs" dxfId="1004" priority="1710" operator="equal">
      <formula>"NA"</formula>
    </cfRule>
  </conditionalFormatting>
  <conditionalFormatting sqref="H870">
    <cfRule type="cellIs" dxfId="1003" priority="1707" operator="equal">
      <formula>"NA"</formula>
    </cfRule>
    <cfRule type="cellIs" dxfId="1002" priority="1708" operator="equal">
      <formula>"NA"</formula>
    </cfRule>
  </conditionalFormatting>
  <conditionalFormatting sqref="H870">
    <cfRule type="cellIs" dxfId="1001" priority="1705" operator="equal">
      <formula>"NA"</formula>
    </cfRule>
    <cfRule type="cellIs" dxfId="1000" priority="1706" operator="equal">
      <formula>"NA"</formula>
    </cfRule>
  </conditionalFormatting>
  <conditionalFormatting sqref="H870">
    <cfRule type="cellIs" dxfId="999" priority="1703" operator="equal">
      <formula>"NA"</formula>
    </cfRule>
    <cfRule type="cellIs" dxfId="998" priority="1704" operator="equal">
      <formula>"NA"</formula>
    </cfRule>
  </conditionalFormatting>
  <conditionalFormatting sqref="H870">
    <cfRule type="cellIs" dxfId="997" priority="1701" operator="equal">
      <formula>"NA"</formula>
    </cfRule>
    <cfRule type="cellIs" dxfId="996" priority="1702" operator="equal">
      <formula>"NA"</formula>
    </cfRule>
  </conditionalFormatting>
  <conditionalFormatting sqref="H870">
    <cfRule type="cellIs" dxfId="995" priority="1699" operator="equal">
      <formula>"NA"</formula>
    </cfRule>
    <cfRule type="cellIs" dxfId="994" priority="1700" operator="equal">
      <formula>"NA"</formula>
    </cfRule>
  </conditionalFormatting>
  <conditionalFormatting sqref="H870">
    <cfRule type="cellIs" dxfId="993" priority="1697" operator="equal">
      <formula>"NA"</formula>
    </cfRule>
    <cfRule type="cellIs" dxfId="992" priority="1698" operator="equal">
      <formula>"NA"</formula>
    </cfRule>
  </conditionalFormatting>
  <conditionalFormatting sqref="H871 H873">
    <cfRule type="cellIs" dxfId="991" priority="1695" operator="equal">
      <formula>"NA"</formula>
    </cfRule>
    <cfRule type="cellIs" dxfId="990" priority="1696" operator="equal">
      <formula>"NA"</formula>
    </cfRule>
  </conditionalFormatting>
  <conditionalFormatting sqref="H873 H871">
    <cfRule type="cellIs" dxfId="989" priority="1693" operator="equal">
      <formula>"NA"</formula>
    </cfRule>
    <cfRule type="cellIs" dxfId="988" priority="1694" operator="equal">
      <formula>"NA"</formula>
    </cfRule>
  </conditionalFormatting>
  <conditionalFormatting sqref="H873 H871">
    <cfRule type="cellIs" dxfId="987" priority="1691" operator="equal">
      <formula>"NA"</formula>
    </cfRule>
    <cfRule type="cellIs" dxfId="986" priority="1692" operator="equal">
      <formula>"NA"</formula>
    </cfRule>
  </conditionalFormatting>
  <conditionalFormatting sqref="H873 H871">
    <cfRule type="cellIs" dxfId="985" priority="1689" operator="equal">
      <formula>"NA"</formula>
    </cfRule>
    <cfRule type="cellIs" dxfId="984" priority="1690" operator="equal">
      <formula>"NA"</formula>
    </cfRule>
  </conditionalFormatting>
  <conditionalFormatting sqref="H873 H871">
    <cfRule type="cellIs" dxfId="983" priority="1687" operator="equal">
      <formula>"NA"</formula>
    </cfRule>
    <cfRule type="cellIs" dxfId="982" priority="1688" operator="equal">
      <formula>"NA"</formula>
    </cfRule>
  </conditionalFormatting>
  <conditionalFormatting sqref="H873 H871">
    <cfRule type="cellIs" dxfId="981" priority="1685" operator="equal">
      <formula>"NA"</formula>
    </cfRule>
    <cfRule type="cellIs" dxfId="980" priority="1686" operator="equal">
      <formula>"NA"</formula>
    </cfRule>
  </conditionalFormatting>
  <conditionalFormatting sqref="H873 H871">
    <cfRule type="cellIs" dxfId="979" priority="1683" operator="equal">
      <formula>"NA"</formula>
    </cfRule>
    <cfRule type="cellIs" dxfId="978" priority="1684" operator="equal">
      <formula>"NA"</formula>
    </cfRule>
  </conditionalFormatting>
  <conditionalFormatting sqref="H872">
    <cfRule type="cellIs" dxfId="977" priority="1681" operator="equal">
      <formula>"NA"</formula>
    </cfRule>
    <cfRule type="cellIs" dxfId="976" priority="1682" operator="equal">
      <formula>"NA"</formula>
    </cfRule>
  </conditionalFormatting>
  <conditionalFormatting sqref="H872">
    <cfRule type="cellIs" dxfId="975" priority="1679" operator="equal">
      <formula>"NA"</formula>
    </cfRule>
    <cfRule type="cellIs" dxfId="974" priority="1680" operator="equal">
      <formula>"NA"</formula>
    </cfRule>
  </conditionalFormatting>
  <conditionalFormatting sqref="H872">
    <cfRule type="cellIs" dxfId="973" priority="1677" operator="equal">
      <formula>"NA"</formula>
    </cfRule>
    <cfRule type="cellIs" dxfId="972" priority="1678" operator="equal">
      <formula>"NA"</formula>
    </cfRule>
  </conditionalFormatting>
  <conditionalFormatting sqref="H872">
    <cfRule type="cellIs" dxfId="971" priority="1675" operator="equal">
      <formula>"NA"</formula>
    </cfRule>
    <cfRule type="cellIs" dxfId="970" priority="1676" operator="equal">
      <formula>"NA"</formula>
    </cfRule>
  </conditionalFormatting>
  <conditionalFormatting sqref="H872">
    <cfRule type="cellIs" dxfId="969" priority="1673" operator="equal">
      <formula>"NA"</formula>
    </cfRule>
    <cfRule type="cellIs" dxfId="968" priority="1674" operator="equal">
      <formula>"NA"</formula>
    </cfRule>
  </conditionalFormatting>
  <conditionalFormatting sqref="H872">
    <cfRule type="cellIs" dxfId="967" priority="1671" operator="equal">
      <formula>"NA"</formula>
    </cfRule>
    <cfRule type="cellIs" dxfId="966" priority="1672" operator="equal">
      <formula>"NA"</formula>
    </cfRule>
  </conditionalFormatting>
  <conditionalFormatting sqref="H872">
    <cfRule type="cellIs" dxfId="965" priority="1669" operator="equal">
      <formula>"NA"</formula>
    </cfRule>
    <cfRule type="cellIs" dxfId="964" priority="1670" operator="equal">
      <formula>"NA"</formula>
    </cfRule>
  </conditionalFormatting>
  <conditionalFormatting sqref="H384:I384 H362:I362 H388:I388">
    <cfRule type="cellIs" dxfId="963" priority="1615" operator="equal">
      <formula>"NA"</formula>
    </cfRule>
    <cfRule type="cellIs" dxfId="962" priority="1616" operator="equal">
      <formula>"NA"</formula>
    </cfRule>
  </conditionalFormatting>
  <conditionalFormatting sqref="H447:I448">
    <cfRule type="cellIs" dxfId="961" priority="1613" operator="equal">
      <formula>"NA"</formula>
    </cfRule>
    <cfRule type="cellIs" dxfId="960" priority="1614" operator="equal">
      <formula>"NA"</formula>
    </cfRule>
  </conditionalFormatting>
  <conditionalFormatting sqref="J450">
    <cfRule type="cellIs" dxfId="959" priority="1611" operator="equal">
      <formula>"NA"</formula>
    </cfRule>
    <cfRule type="cellIs" dxfId="958" priority="1612" operator="equal">
      <formula>"NA"</formula>
    </cfRule>
  </conditionalFormatting>
  <conditionalFormatting sqref="J453">
    <cfRule type="cellIs" dxfId="957" priority="1609" operator="equal">
      <formula>"NA"</formula>
    </cfRule>
    <cfRule type="cellIs" dxfId="956" priority="1610" operator="equal">
      <formula>"NA"</formula>
    </cfRule>
  </conditionalFormatting>
  <conditionalFormatting sqref="H551:I552 H668:I668">
    <cfRule type="cellIs" dxfId="955" priority="1607" operator="equal">
      <formula>"NA"</formula>
    </cfRule>
    <cfRule type="cellIs" dxfId="954" priority="1608" operator="equal">
      <formula>"NA"</formula>
    </cfRule>
  </conditionalFormatting>
  <conditionalFormatting sqref="B361:I361">
    <cfRule type="cellIs" dxfId="953" priority="1587" operator="equal">
      <formula>"NA"</formula>
    </cfRule>
    <cfRule type="cellIs" dxfId="952" priority="1588" operator="equal">
      <formula>"NA"</formula>
    </cfRule>
  </conditionalFormatting>
  <conditionalFormatting sqref="A361">
    <cfRule type="cellIs" dxfId="951" priority="1563" operator="equal">
      <formula>"NA"</formula>
    </cfRule>
    <cfRule type="cellIs" dxfId="950" priority="1564" operator="equal">
      <formula>"NA"</formula>
    </cfRule>
  </conditionalFormatting>
  <conditionalFormatting sqref="B37">
    <cfRule type="cellIs" dxfId="949" priority="1559" operator="equal">
      <formula>"NA"</formula>
    </cfRule>
    <cfRule type="cellIs" dxfId="948" priority="1560" operator="equal">
      <formula>"NA"</formula>
    </cfRule>
  </conditionalFormatting>
  <conditionalFormatting sqref="B11">
    <cfRule type="cellIs" dxfId="947" priority="1549" operator="equal">
      <formula>"NA"</formula>
    </cfRule>
    <cfRule type="cellIs" dxfId="946" priority="1550" operator="equal">
      <formula>"NA"</formula>
    </cfRule>
  </conditionalFormatting>
  <conditionalFormatting sqref="B12">
    <cfRule type="cellIs" dxfId="945" priority="1547" operator="equal">
      <formula>"NA"</formula>
    </cfRule>
    <cfRule type="cellIs" dxfId="944" priority="1548" operator="equal">
      <formula>"NA"</formula>
    </cfRule>
  </conditionalFormatting>
  <conditionalFormatting sqref="I354">
    <cfRule type="cellIs" dxfId="943" priority="1537" operator="equal">
      <formula>"NA"</formula>
    </cfRule>
    <cfRule type="cellIs" dxfId="942" priority="1538" operator="equal">
      <formula>"NA"</formula>
    </cfRule>
  </conditionalFormatting>
  <conditionalFormatting sqref="H659:I659">
    <cfRule type="cellIs" dxfId="941" priority="1535" operator="equal">
      <formula>"NA"</formula>
    </cfRule>
    <cfRule type="cellIs" dxfId="940" priority="1536" operator="equal">
      <formula>"NA"</formula>
    </cfRule>
  </conditionalFormatting>
  <conditionalFormatting sqref="I340:I341 I346">
    <cfRule type="cellIs" dxfId="939" priority="1539" operator="equal">
      <formula>"NA"</formula>
    </cfRule>
    <cfRule type="cellIs" dxfId="938" priority="1540" operator="equal">
      <formula>"NA"</formula>
    </cfRule>
  </conditionalFormatting>
  <conditionalFormatting sqref="E363:I363">
    <cfRule type="cellIs" dxfId="937" priority="1511" operator="equal">
      <formula>"NA"</formula>
    </cfRule>
    <cfRule type="cellIs" dxfId="936" priority="1512" operator="equal">
      <formula>"NA"</formula>
    </cfRule>
  </conditionalFormatting>
  <conditionalFormatting sqref="J362:J363">
    <cfRule type="cellIs" dxfId="935" priority="1487" operator="equal">
      <formula>"NA"</formula>
    </cfRule>
    <cfRule type="cellIs" dxfId="934" priority="1488" operator="equal">
      <formula>"NA"</formula>
    </cfRule>
  </conditionalFormatting>
  <conditionalFormatting sqref="J384:J385">
    <cfRule type="cellIs" dxfId="933" priority="1485" operator="equal">
      <formula>"NA"</formula>
    </cfRule>
    <cfRule type="cellIs" dxfId="932" priority="1486" operator="equal">
      <formula>"NA"</formula>
    </cfRule>
  </conditionalFormatting>
  <conditionalFormatting sqref="I503 I506:I507">
    <cfRule type="cellIs" dxfId="931" priority="1491" operator="equal">
      <formula>"NA"</formula>
    </cfRule>
    <cfRule type="cellIs" dxfId="930" priority="1492" operator="equal">
      <formula>"NA"</formula>
    </cfRule>
  </conditionalFormatting>
  <conditionalFormatting sqref="C461:I461">
    <cfRule type="cellIs" dxfId="929" priority="1489" operator="equal">
      <formula>"NA"</formula>
    </cfRule>
    <cfRule type="cellIs" dxfId="928" priority="1490" operator="equal">
      <formula>"NA"</formula>
    </cfRule>
  </conditionalFormatting>
  <conditionalFormatting sqref="H486:I486 H499:I499">
    <cfRule type="cellIs" dxfId="927" priority="1497" operator="equal">
      <formula>"NA"</formula>
    </cfRule>
    <cfRule type="cellIs" dxfId="926" priority="1498" operator="equal">
      <formula>"NA"</formula>
    </cfRule>
  </conditionalFormatting>
  <conditionalFormatting sqref="J389">
    <cfRule type="cellIs" dxfId="925" priority="1483" operator="equal">
      <formula>"NA"</formula>
    </cfRule>
    <cfRule type="cellIs" dxfId="924" priority="1484" operator="equal">
      <formula>"NA"</formula>
    </cfRule>
  </conditionalFormatting>
  <conditionalFormatting sqref="J448">
    <cfRule type="cellIs" dxfId="923" priority="1481" operator="equal">
      <formula>"NA"</formula>
    </cfRule>
    <cfRule type="cellIs" dxfId="922" priority="1482" operator="equal">
      <formula>"NA"</formula>
    </cfRule>
  </conditionalFormatting>
  <conditionalFormatting sqref="J461">
    <cfRule type="cellIs" dxfId="921" priority="1479" operator="equal">
      <formula>"NA"</formula>
    </cfRule>
    <cfRule type="cellIs" dxfId="920" priority="1480" operator="equal">
      <formula>"NA"</formula>
    </cfRule>
  </conditionalFormatting>
  <conditionalFormatting sqref="A830:A833">
    <cfRule type="cellIs" dxfId="919" priority="1455" stopIfTrue="1" operator="equal">
      <formula>"NA"</formula>
    </cfRule>
    <cfRule type="cellIs" dxfId="918" priority="1456" stopIfTrue="1" operator="equal">
      <formula>"NA"</formula>
    </cfRule>
  </conditionalFormatting>
  <conditionalFormatting sqref="A830:A833">
    <cfRule type="cellIs" dxfId="917" priority="1457" stopIfTrue="1" operator="equal">
      <formula>"NA"</formula>
    </cfRule>
    <cfRule type="cellIs" dxfId="916" priority="1458" stopIfTrue="1" operator="equal">
      <formula>"NA"</formula>
    </cfRule>
  </conditionalFormatting>
  <conditionalFormatting sqref="E236">
    <cfRule type="cellIs" dxfId="915" priority="1189" stopIfTrue="1" operator="equal">
      <formula>"NA"</formula>
    </cfRule>
    <cfRule type="cellIs" dxfId="914" priority="1190" stopIfTrue="1" operator="equal">
      <formula>"NA"</formula>
    </cfRule>
  </conditionalFormatting>
  <conditionalFormatting sqref="E236">
    <cfRule type="cellIs" dxfId="913" priority="1185" stopIfTrue="1" operator="equal">
      <formula>"NA"</formula>
    </cfRule>
    <cfRule type="cellIs" dxfId="912" priority="1186" stopIfTrue="1" operator="equal">
      <formula>"NA"</formula>
    </cfRule>
  </conditionalFormatting>
  <conditionalFormatting sqref="E236">
    <cfRule type="cellIs" dxfId="911" priority="1191" stopIfTrue="1" operator="equal">
      <formula>"NA"</formula>
    </cfRule>
    <cfRule type="cellIs" dxfId="910" priority="1192" stopIfTrue="1" operator="equal">
      <formula>"NA"</formula>
    </cfRule>
  </conditionalFormatting>
  <conditionalFormatting sqref="E236">
    <cfRule type="cellIs" dxfId="909" priority="1187" stopIfTrue="1" operator="equal">
      <formula>"NA"</formula>
    </cfRule>
    <cfRule type="cellIs" dxfId="908" priority="1188" stopIfTrue="1" operator="equal">
      <formula>"NA"</formula>
    </cfRule>
  </conditionalFormatting>
  <conditionalFormatting sqref="F236">
    <cfRule type="cellIs" dxfId="907" priority="1181" stopIfTrue="1" operator="equal">
      <formula>"NA"</formula>
    </cfRule>
    <cfRule type="cellIs" dxfId="906" priority="1182" stopIfTrue="1" operator="equal">
      <formula>"NA"</formula>
    </cfRule>
  </conditionalFormatting>
  <conditionalFormatting sqref="F236">
    <cfRule type="cellIs" dxfId="905" priority="1177" stopIfTrue="1" operator="equal">
      <formula>"NA"</formula>
    </cfRule>
    <cfRule type="cellIs" dxfId="904" priority="1178" stopIfTrue="1" operator="equal">
      <formula>"NA"</formula>
    </cfRule>
  </conditionalFormatting>
  <conditionalFormatting sqref="F236">
    <cfRule type="cellIs" dxfId="903" priority="1183" stopIfTrue="1" operator="equal">
      <formula>"NA"</formula>
    </cfRule>
    <cfRule type="cellIs" dxfId="902" priority="1184" stopIfTrue="1" operator="equal">
      <formula>"NA"</formula>
    </cfRule>
  </conditionalFormatting>
  <conditionalFormatting sqref="F236">
    <cfRule type="cellIs" dxfId="901" priority="1179" stopIfTrue="1" operator="equal">
      <formula>"NA"</formula>
    </cfRule>
    <cfRule type="cellIs" dxfId="900" priority="1180" stopIfTrue="1" operator="equal">
      <formula>"NA"</formula>
    </cfRule>
  </conditionalFormatting>
  <conditionalFormatting sqref="H259">
    <cfRule type="cellIs" dxfId="899" priority="1095" stopIfTrue="1" operator="equal">
      <formula>"NA"</formula>
    </cfRule>
    <cfRule type="cellIs" dxfId="898" priority="1096" stopIfTrue="1" operator="equal">
      <formula>"NA"</formula>
    </cfRule>
  </conditionalFormatting>
  <conditionalFormatting sqref="H259">
    <cfRule type="cellIs" dxfId="897" priority="1091" stopIfTrue="1" operator="equal">
      <formula>"NA"</formula>
    </cfRule>
    <cfRule type="cellIs" dxfId="896" priority="1092" stopIfTrue="1" operator="equal">
      <formula>"NA"</formula>
    </cfRule>
  </conditionalFormatting>
  <conditionalFormatting sqref="H259">
    <cfRule type="cellIs" dxfId="895" priority="1097" stopIfTrue="1" operator="equal">
      <formula>"NA"</formula>
    </cfRule>
    <cfRule type="cellIs" dxfId="894" priority="1098" stopIfTrue="1" operator="equal">
      <formula>"NA"</formula>
    </cfRule>
  </conditionalFormatting>
  <conditionalFormatting sqref="H259">
    <cfRule type="cellIs" dxfId="893" priority="1093" stopIfTrue="1" operator="equal">
      <formula>"NA"</formula>
    </cfRule>
    <cfRule type="cellIs" dxfId="892" priority="1094" stopIfTrue="1" operator="equal">
      <formula>"NA"</formula>
    </cfRule>
  </conditionalFormatting>
  <conditionalFormatting sqref="I259">
    <cfRule type="cellIs" dxfId="891" priority="1087" stopIfTrue="1" operator="equal">
      <formula>"NA"</formula>
    </cfRule>
    <cfRule type="cellIs" dxfId="890" priority="1088" stopIfTrue="1" operator="equal">
      <formula>"NA"</formula>
    </cfRule>
  </conditionalFormatting>
  <conditionalFormatting sqref="I259">
    <cfRule type="cellIs" dxfId="889" priority="1083" stopIfTrue="1" operator="equal">
      <formula>"NA"</formula>
    </cfRule>
    <cfRule type="cellIs" dxfId="888" priority="1084" stopIfTrue="1" operator="equal">
      <formula>"NA"</formula>
    </cfRule>
  </conditionalFormatting>
  <conditionalFormatting sqref="I259">
    <cfRule type="cellIs" dxfId="887" priority="1089" stopIfTrue="1" operator="equal">
      <formula>"NA"</formula>
    </cfRule>
    <cfRule type="cellIs" dxfId="886" priority="1090" stopIfTrue="1" operator="equal">
      <formula>"NA"</formula>
    </cfRule>
  </conditionalFormatting>
  <conditionalFormatting sqref="I259">
    <cfRule type="cellIs" dxfId="885" priority="1085" stopIfTrue="1" operator="equal">
      <formula>"NA"</formula>
    </cfRule>
    <cfRule type="cellIs" dxfId="884" priority="1086" stopIfTrue="1" operator="equal">
      <formula>"NA"</formula>
    </cfRule>
  </conditionalFormatting>
  <conditionalFormatting sqref="H282">
    <cfRule type="cellIs" dxfId="883" priority="1025" stopIfTrue="1" operator="equal">
      <formula>"NA"</formula>
    </cfRule>
    <cfRule type="cellIs" dxfId="882" priority="1026" stopIfTrue="1" operator="equal">
      <formula>"NA"</formula>
    </cfRule>
  </conditionalFormatting>
  <conditionalFormatting sqref="H282">
    <cfRule type="cellIs" dxfId="881" priority="1027" stopIfTrue="1" operator="equal">
      <formula>"NA"</formula>
    </cfRule>
    <cfRule type="cellIs" dxfId="880" priority="1028" stopIfTrue="1" operator="equal">
      <formula>"NA"</formula>
    </cfRule>
  </conditionalFormatting>
  <conditionalFormatting sqref="H282">
    <cfRule type="cellIs" dxfId="879" priority="1021" stopIfTrue="1" operator="equal">
      <formula>"NA"</formula>
    </cfRule>
    <cfRule type="cellIs" dxfId="878" priority="1022" stopIfTrue="1" operator="equal">
      <formula>"NA"</formula>
    </cfRule>
  </conditionalFormatting>
  <conditionalFormatting sqref="H282">
    <cfRule type="cellIs" dxfId="877" priority="1023" stopIfTrue="1" operator="equal">
      <formula>"NA"</formula>
    </cfRule>
    <cfRule type="cellIs" dxfId="876" priority="1024" stopIfTrue="1" operator="equal">
      <formula>"NA"</formula>
    </cfRule>
  </conditionalFormatting>
  <conditionalFormatting sqref="D282">
    <cfRule type="cellIs" dxfId="875" priority="1057" stopIfTrue="1" operator="equal">
      <formula>"NA"</formula>
    </cfRule>
    <cfRule type="cellIs" dxfId="874" priority="1058" stopIfTrue="1" operator="equal">
      <formula>"NA"</formula>
    </cfRule>
  </conditionalFormatting>
  <conditionalFormatting sqref="D282">
    <cfRule type="cellIs" dxfId="873" priority="1059" stopIfTrue="1" operator="equal">
      <formula>"NA"</formula>
    </cfRule>
    <cfRule type="cellIs" dxfId="872" priority="1060" stopIfTrue="1" operator="equal">
      <formula>"NA"</formula>
    </cfRule>
  </conditionalFormatting>
  <conditionalFormatting sqref="F259">
    <cfRule type="cellIs" dxfId="871" priority="1111" stopIfTrue="1" operator="equal">
      <formula>"NA"</formula>
    </cfRule>
    <cfRule type="cellIs" dxfId="870" priority="1112" stopIfTrue="1" operator="equal">
      <formula>"NA"</formula>
    </cfRule>
  </conditionalFormatting>
  <conditionalFormatting sqref="F259">
    <cfRule type="cellIs" dxfId="869" priority="1107" stopIfTrue="1" operator="equal">
      <formula>"NA"</formula>
    </cfRule>
    <cfRule type="cellIs" dxfId="868" priority="1108" stopIfTrue="1" operator="equal">
      <formula>"NA"</formula>
    </cfRule>
  </conditionalFormatting>
  <conditionalFormatting sqref="F259">
    <cfRule type="cellIs" dxfId="867" priority="1113" stopIfTrue="1" operator="equal">
      <formula>"NA"</formula>
    </cfRule>
    <cfRule type="cellIs" dxfId="866" priority="1114" stopIfTrue="1" operator="equal">
      <formula>"NA"</formula>
    </cfRule>
  </conditionalFormatting>
  <conditionalFormatting sqref="F259">
    <cfRule type="cellIs" dxfId="865" priority="1109" stopIfTrue="1" operator="equal">
      <formula>"NA"</formula>
    </cfRule>
    <cfRule type="cellIs" dxfId="864" priority="1110" stopIfTrue="1" operator="equal">
      <formula>"NA"</formula>
    </cfRule>
  </conditionalFormatting>
  <conditionalFormatting sqref="I282">
    <cfRule type="cellIs" dxfId="863" priority="1017" stopIfTrue="1" operator="equal">
      <formula>"NA"</formula>
    </cfRule>
    <cfRule type="cellIs" dxfId="862" priority="1018" stopIfTrue="1" operator="equal">
      <formula>"NA"</formula>
    </cfRule>
  </conditionalFormatting>
  <conditionalFormatting sqref="I282">
    <cfRule type="cellIs" dxfId="861" priority="1013" stopIfTrue="1" operator="equal">
      <formula>"NA"</formula>
    </cfRule>
    <cfRule type="cellIs" dxfId="860" priority="1014" stopIfTrue="1" operator="equal">
      <formula>"NA"</formula>
    </cfRule>
  </conditionalFormatting>
  <conditionalFormatting sqref="I282">
    <cfRule type="cellIs" dxfId="859" priority="1019" stopIfTrue="1" operator="equal">
      <formula>"NA"</formula>
    </cfRule>
    <cfRule type="cellIs" dxfId="858" priority="1020" stopIfTrue="1" operator="equal">
      <formula>"NA"</formula>
    </cfRule>
  </conditionalFormatting>
  <conditionalFormatting sqref="I282">
    <cfRule type="cellIs" dxfId="857" priority="1015" stopIfTrue="1" operator="equal">
      <formula>"NA"</formula>
    </cfRule>
    <cfRule type="cellIs" dxfId="856" priority="1016" stopIfTrue="1" operator="equal">
      <formula>"NA"</formula>
    </cfRule>
  </conditionalFormatting>
  <conditionalFormatting sqref="J282">
    <cfRule type="cellIs" dxfId="855" priority="1009" stopIfTrue="1" operator="equal">
      <formula>"NA"</formula>
    </cfRule>
    <cfRule type="cellIs" dxfId="854" priority="1010" stopIfTrue="1" operator="equal">
      <formula>"NA"</formula>
    </cfRule>
  </conditionalFormatting>
  <conditionalFormatting sqref="J282">
    <cfRule type="cellIs" dxfId="853" priority="1011" stopIfTrue="1" operator="equal">
      <formula>"NA"</formula>
    </cfRule>
    <cfRule type="cellIs" dxfId="852" priority="1012" stopIfTrue="1" operator="equal">
      <formula>"NA"</formula>
    </cfRule>
  </conditionalFormatting>
  <conditionalFormatting sqref="H15:I15">
    <cfRule type="cellIs" dxfId="851" priority="1307" operator="equal">
      <formula>"NA"</formula>
    </cfRule>
    <cfRule type="cellIs" dxfId="850" priority="1308" operator="equal">
      <formula>"NA"</formula>
    </cfRule>
  </conditionalFormatting>
  <conditionalFormatting sqref="B47:B48">
    <cfRule type="cellIs" dxfId="849" priority="1297" operator="equal">
      <formula>"NA"</formula>
    </cfRule>
    <cfRule type="cellIs" dxfId="848" priority="1298" operator="equal">
      <formula>"NA"</formula>
    </cfRule>
  </conditionalFormatting>
  <conditionalFormatting sqref="H22:I22">
    <cfRule type="cellIs" dxfId="847" priority="1305" operator="equal">
      <formula>"NA"</formula>
    </cfRule>
    <cfRule type="cellIs" dxfId="846" priority="1306" operator="equal">
      <formula>"NA"</formula>
    </cfRule>
  </conditionalFormatting>
  <conditionalFormatting sqref="H29:I29">
    <cfRule type="cellIs" dxfId="845" priority="1303" operator="equal">
      <formula>"NA"</formula>
    </cfRule>
    <cfRule type="cellIs" dxfId="844" priority="1304" operator="equal">
      <formula>"NA"</formula>
    </cfRule>
  </conditionalFormatting>
  <conditionalFormatting sqref="H36:I36">
    <cfRule type="cellIs" dxfId="843" priority="1301" operator="equal">
      <formula>"NA"</formula>
    </cfRule>
    <cfRule type="cellIs" dxfId="842" priority="1302" operator="equal">
      <formula>"NA"</formula>
    </cfRule>
  </conditionalFormatting>
  <conditionalFormatting sqref="B40:B41">
    <cfRule type="cellIs" dxfId="841" priority="1299" operator="equal">
      <formula>"NA"</formula>
    </cfRule>
    <cfRule type="cellIs" dxfId="840" priority="1300" operator="equal">
      <formula>"NA"</formula>
    </cfRule>
  </conditionalFormatting>
  <conditionalFormatting sqref="B54:B55">
    <cfRule type="cellIs" dxfId="839" priority="1291" operator="equal">
      <formula>"NA"</formula>
    </cfRule>
    <cfRule type="cellIs" dxfId="838" priority="1292" operator="equal">
      <formula>"NA"</formula>
    </cfRule>
  </conditionalFormatting>
  <conditionalFormatting sqref="H212:I212 H88:I89 H280:I280 H303 H334">
    <cfRule type="cellIs" dxfId="837" priority="1289" operator="equal">
      <formula>"NA"</formula>
    </cfRule>
    <cfRule type="cellIs" dxfId="836" priority="1290" operator="equal">
      <formula>"NA"</formula>
    </cfRule>
  </conditionalFormatting>
  <conditionalFormatting sqref="A231:G233 I231:J233">
    <cfRule type="cellIs" dxfId="835" priority="1211" operator="equal">
      <formula>"NA"</formula>
    </cfRule>
    <cfRule type="cellIs" dxfId="834" priority="1212" operator="equal">
      <formula>"NA"</formula>
    </cfRule>
  </conditionalFormatting>
  <conditionalFormatting sqref="H211:I211">
    <cfRule type="cellIs" dxfId="833" priority="1279" operator="equal">
      <formula>"NA"</formula>
    </cfRule>
    <cfRule type="cellIs" dxfId="832" priority="1280" operator="equal">
      <formula>"NA"</formula>
    </cfRule>
  </conditionalFormatting>
  <conditionalFormatting sqref="I219">
    <cfRule type="cellIs" dxfId="831" priority="1275" stopIfTrue="1" operator="equal">
      <formula>"NA"</formula>
    </cfRule>
    <cfRule type="cellIs" dxfId="830" priority="1276" stopIfTrue="1" operator="equal">
      <formula>"NA"</formula>
    </cfRule>
  </conditionalFormatting>
  <conditionalFormatting sqref="I219">
    <cfRule type="cellIs" dxfId="829" priority="1271" stopIfTrue="1" operator="equal">
      <formula>"NA"</formula>
    </cfRule>
    <cfRule type="cellIs" dxfId="828" priority="1272" stopIfTrue="1" operator="equal">
      <formula>"NA"</formula>
    </cfRule>
  </conditionalFormatting>
  <conditionalFormatting sqref="I219">
    <cfRule type="cellIs" dxfId="827" priority="1277" stopIfTrue="1" operator="equal">
      <formula>"NA"</formula>
    </cfRule>
    <cfRule type="cellIs" dxfId="826" priority="1278" stopIfTrue="1" operator="equal">
      <formula>"NA"</formula>
    </cfRule>
  </conditionalFormatting>
  <conditionalFormatting sqref="I219">
    <cfRule type="cellIs" dxfId="825" priority="1273" stopIfTrue="1" operator="equal">
      <formula>"NA"</formula>
    </cfRule>
    <cfRule type="cellIs" dxfId="824" priority="1274" stopIfTrue="1" operator="equal">
      <formula>"NA"</formula>
    </cfRule>
  </conditionalFormatting>
  <conditionalFormatting sqref="H213">
    <cfRule type="cellIs" dxfId="823" priority="1235" stopIfTrue="1" operator="equal">
      <formula>"NA"</formula>
    </cfRule>
    <cfRule type="cellIs" dxfId="822" priority="1236" stopIfTrue="1" operator="equal">
      <formula>"NA"</formula>
    </cfRule>
  </conditionalFormatting>
  <conditionalFormatting sqref="H213">
    <cfRule type="cellIs" dxfId="821" priority="1231" stopIfTrue="1" operator="equal">
      <formula>"NA"</formula>
    </cfRule>
    <cfRule type="cellIs" dxfId="820" priority="1232" stopIfTrue="1" operator="equal">
      <formula>"NA"</formula>
    </cfRule>
  </conditionalFormatting>
  <conditionalFormatting sqref="H213">
    <cfRule type="cellIs" dxfId="819" priority="1237" stopIfTrue="1" operator="equal">
      <formula>"NA"</formula>
    </cfRule>
    <cfRule type="cellIs" dxfId="818" priority="1238" stopIfTrue="1" operator="equal">
      <formula>"NA"</formula>
    </cfRule>
  </conditionalFormatting>
  <conditionalFormatting sqref="H213">
    <cfRule type="cellIs" dxfId="817" priority="1233" stopIfTrue="1" operator="equal">
      <formula>"NA"</formula>
    </cfRule>
    <cfRule type="cellIs" dxfId="816" priority="1234" stopIfTrue="1" operator="equal">
      <formula>"NA"</formula>
    </cfRule>
  </conditionalFormatting>
  <conditionalFormatting sqref="I213">
    <cfRule type="cellIs" dxfId="815" priority="1227" stopIfTrue="1" operator="equal">
      <formula>"NA"</formula>
    </cfRule>
    <cfRule type="cellIs" dxfId="814" priority="1228" stopIfTrue="1" operator="equal">
      <formula>"NA"</formula>
    </cfRule>
  </conditionalFormatting>
  <conditionalFormatting sqref="I213">
    <cfRule type="cellIs" dxfId="813" priority="1223" stopIfTrue="1" operator="equal">
      <formula>"NA"</formula>
    </cfRule>
    <cfRule type="cellIs" dxfId="812" priority="1224" stopIfTrue="1" operator="equal">
      <formula>"NA"</formula>
    </cfRule>
  </conditionalFormatting>
  <conditionalFormatting sqref="I213">
    <cfRule type="cellIs" dxfId="811" priority="1229" stopIfTrue="1" operator="equal">
      <formula>"NA"</formula>
    </cfRule>
    <cfRule type="cellIs" dxfId="810" priority="1230" stopIfTrue="1" operator="equal">
      <formula>"NA"</formula>
    </cfRule>
  </conditionalFormatting>
  <conditionalFormatting sqref="I213">
    <cfRule type="cellIs" dxfId="809" priority="1225" stopIfTrue="1" operator="equal">
      <formula>"NA"</formula>
    </cfRule>
    <cfRule type="cellIs" dxfId="808" priority="1226" stopIfTrue="1" operator="equal">
      <formula>"NA"</formula>
    </cfRule>
  </conditionalFormatting>
  <conditionalFormatting sqref="D213">
    <cfRule type="cellIs" dxfId="807" priority="1267" stopIfTrue="1" operator="equal">
      <formula>"NA"</formula>
    </cfRule>
    <cfRule type="cellIs" dxfId="806" priority="1268" stopIfTrue="1" operator="equal">
      <formula>"NA"</formula>
    </cfRule>
  </conditionalFormatting>
  <conditionalFormatting sqref="D213">
    <cfRule type="cellIs" dxfId="805" priority="1263" stopIfTrue="1" operator="equal">
      <formula>"NA"</formula>
    </cfRule>
    <cfRule type="cellIs" dxfId="804" priority="1264" stopIfTrue="1" operator="equal">
      <formula>"NA"</formula>
    </cfRule>
  </conditionalFormatting>
  <conditionalFormatting sqref="D213">
    <cfRule type="cellIs" dxfId="803" priority="1269" stopIfTrue="1" operator="equal">
      <formula>"NA"</formula>
    </cfRule>
    <cfRule type="cellIs" dxfId="802" priority="1270" stopIfTrue="1" operator="equal">
      <formula>"NA"</formula>
    </cfRule>
  </conditionalFormatting>
  <conditionalFormatting sqref="D213">
    <cfRule type="cellIs" dxfId="801" priority="1265" stopIfTrue="1" operator="equal">
      <formula>"NA"</formula>
    </cfRule>
    <cfRule type="cellIs" dxfId="800" priority="1266" stopIfTrue="1" operator="equal">
      <formula>"NA"</formula>
    </cfRule>
  </conditionalFormatting>
  <conditionalFormatting sqref="E213">
    <cfRule type="cellIs" dxfId="799" priority="1259" stopIfTrue="1" operator="equal">
      <formula>"NA"</formula>
    </cfRule>
    <cfRule type="cellIs" dxfId="798" priority="1260" stopIfTrue="1" operator="equal">
      <formula>"NA"</formula>
    </cfRule>
  </conditionalFormatting>
  <conditionalFormatting sqref="E213">
    <cfRule type="cellIs" dxfId="797" priority="1255" stopIfTrue="1" operator="equal">
      <formula>"NA"</formula>
    </cfRule>
    <cfRule type="cellIs" dxfId="796" priority="1256" stopIfTrue="1" operator="equal">
      <formula>"NA"</formula>
    </cfRule>
  </conditionalFormatting>
  <conditionalFormatting sqref="E213">
    <cfRule type="cellIs" dxfId="795" priority="1261" stopIfTrue="1" operator="equal">
      <formula>"NA"</formula>
    </cfRule>
    <cfRule type="cellIs" dxfId="794" priority="1262" stopIfTrue="1" operator="equal">
      <formula>"NA"</formula>
    </cfRule>
  </conditionalFormatting>
  <conditionalFormatting sqref="E213">
    <cfRule type="cellIs" dxfId="793" priority="1257" stopIfTrue="1" operator="equal">
      <formula>"NA"</formula>
    </cfRule>
    <cfRule type="cellIs" dxfId="792" priority="1258" stopIfTrue="1" operator="equal">
      <formula>"NA"</formula>
    </cfRule>
  </conditionalFormatting>
  <conditionalFormatting sqref="F213">
    <cfRule type="cellIs" dxfId="791" priority="1251" stopIfTrue="1" operator="equal">
      <formula>"NA"</formula>
    </cfRule>
    <cfRule type="cellIs" dxfId="790" priority="1252" stopIfTrue="1" operator="equal">
      <formula>"NA"</formula>
    </cfRule>
  </conditionalFormatting>
  <conditionalFormatting sqref="F213">
    <cfRule type="cellIs" dxfId="789" priority="1247" stopIfTrue="1" operator="equal">
      <formula>"NA"</formula>
    </cfRule>
    <cfRule type="cellIs" dxfId="788" priority="1248" stopIfTrue="1" operator="equal">
      <formula>"NA"</formula>
    </cfRule>
  </conditionalFormatting>
  <conditionalFormatting sqref="F213">
    <cfRule type="cellIs" dxfId="787" priority="1253" stopIfTrue="1" operator="equal">
      <formula>"NA"</formula>
    </cfRule>
    <cfRule type="cellIs" dxfId="786" priority="1254" stopIfTrue="1" operator="equal">
      <formula>"NA"</formula>
    </cfRule>
  </conditionalFormatting>
  <conditionalFormatting sqref="F213">
    <cfRule type="cellIs" dxfId="785" priority="1249" stopIfTrue="1" operator="equal">
      <formula>"NA"</formula>
    </cfRule>
    <cfRule type="cellIs" dxfId="784" priority="1250" stopIfTrue="1" operator="equal">
      <formula>"NA"</formula>
    </cfRule>
  </conditionalFormatting>
  <conditionalFormatting sqref="A326:J326">
    <cfRule type="cellIs" dxfId="783" priority="931" operator="equal">
      <formula>"NA"</formula>
    </cfRule>
    <cfRule type="cellIs" dxfId="782" priority="932" operator="equal">
      <formula>"NA"</formula>
    </cfRule>
  </conditionalFormatting>
  <conditionalFormatting sqref="J213">
    <cfRule type="cellIs" dxfId="781" priority="1219" stopIfTrue="1" operator="equal">
      <formula>"NA"</formula>
    </cfRule>
    <cfRule type="cellIs" dxfId="780" priority="1220" stopIfTrue="1" operator="equal">
      <formula>"NA"</formula>
    </cfRule>
  </conditionalFormatting>
  <conditionalFormatting sqref="J213">
    <cfRule type="cellIs" dxfId="779" priority="1221" stopIfTrue="1" operator="equal">
      <formula>"NA"</formula>
    </cfRule>
    <cfRule type="cellIs" dxfId="778" priority="1222" stopIfTrue="1" operator="equal">
      <formula>"NA"</formula>
    </cfRule>
  </conditionalFormatting>
  <conditionalFormatting sqref="J213">
    <cfRule type="cellIs" dxfId="777" priority="1215" stopIfTrue="1" operator="equal">
      <formula>"NA"</formula>
    </cfRule>
    <cfRule type="cellIs" dxfId="776" priority="1216" stopIfTrue="1" operator="equal">
      <formula>"NA"</formula>
    </cfRule>
  </conditionalFormatting>
  <conditionalFormatting sqref="J213">
    <cfRule type="cellIs" dxfId="775" priority="1217" stopIfTrue="1" operator="equal">
      <formula>"NA"</formula>
    </cfRule>
    <cfRule type="cellIs" dxfId="774" priority="1218" stopIfTrue="1" operator="equal">
      <formula>"NA"</formula>
    </cfRule>
  </conditionalFormatting>
  <conditionalFormatting sqref="H235:I235">
    <cfRule type="cellIs" dxfId="773" priority="1209" operator="equal">
      <formula>"NA"</formula>
    </cfRule>
    <cfRule type="cellIs" dxfId="772" priority="1210" operator="equal">
      <formula>"NA"</formula>
    </cfRule>
  </conditionalFormatting>
  <conditionalFormatting sqref="H236">
    <cfRule type="cellIs" dxfId="771" priority="1165" stopIfTrue="1" operator="equal">
      <formula>"NA"</formula>
    </cfRule>
    <cfRule type="cellIs" dxfId="770" priority="1166" stopIfTrue="1" operator="equal">
      <formula>"NA"</formula>
    </cfRule>
  </conditionalFormatting>
  <conditionalFormatting sqref="H236">
    <cfRule type="cellIs" dxfId="769" priority="1161" stopIfTrue="1" operator="equal">
      <formula>"NA"</formula>
    </cfRule>
    <cfRule type="cellIs" dxfId="768" priority="1162" stopIfTrue="1" operator="equal">
      <formula>"NA"</formula>
    </cfRule>
  </conditionalFormatting>
  <conditionalFormatting sqref="H236">
    <cfRule type="cellIs" dxfId="767" priority="1167" stopIfTrue="1" operator="equal">
      <formula>"NA"</formula>
    </cfRule>
    <cfRule type="cellIs" dxfId="766" priority="1168" stopIfTrue="1" operator="equal">
      <formula>"NA"</formula>
    </cfRule>
  </conditionalFormatting>
  <conditionalFormatting sqref="H236">
    <cfRule type="cellIs" dxfId="765" priority="1163" stopIfTrue="1" operator="equal">
      <formula>"NA"</formula>
    </cfRule>
    <cfRule type="cellIs" dxfId="764" priority="1164" stopIfTrue="1" operator="equal">
      <formula>"NA"</formula>
    </cfRule>
  </conditionalFormatting>
  <conditionalFormatting sqref="I236">
    <cfRule type="cellIs" dxfId="763" priority="1157" stopIfTrue="1" operator="equal">
      <formula>"NA"</formula>
    </cfRule>
    <cfRule type="cellIs" dxfId="762" priority="1158" stopIfTrue="1" operator="equal">
      <formula>"NA"</formula>
    </cfRule>
  </conditionalFormatting>
  <conditionalFormatting sqref="I236">
    <cfRule type="cellIs" dxfId="761" priority="1153" stopIfTrue="1" operator="equal">
      <formula>"NA"</formula>
    </cfRule>
    <cfRule type="cellIs" dxfId="760" priority="1154" stopIfTrue="1" operator="equal">
      <formula>"NA"</formula>
    </cfRule>
  </conditionalFormatting>
  <conditionalFormatting sqref="I236">
    <cfRule type="cellIs" dxfId="759" priority="1159" stopIfTrue="1" operator="equal">
      <formula>"NA"</formula>
    </cfRule>
    <cfRule type="cellIs" dxfId="758" priority="1160" stopIfTrue="1" operator="equal">
      <formula>"NA"</formula>
    </cfRule>
  </conditionalFormatting>
  <conditionalFormatting sqref="I236">
    <cfRule type="cellIs" dxfId="757" priority="1155" stopIfTrue="1" operator="equal">
      <formula>"NA"</formula>
    </cfRule>
    <cfRule type="cellIs" dxfId="756" priority="1156" stopIfTrue="1" operator="equal">
      <formula>"NA"</formula>
    </cfRule>
  </conditionalFormatting>
  <conditionalFormatting sqref="D236">
    <cfRule type="cellIs" dxfId="755" priority="1197" stopIfTrue="1" operator="equal">
      <formula>"NA"</formula>
    </cfRule>
    <cfRule type="cellIs" dxfId="754" priority="1198" stopIfTrue="1" operator="equal">
      <formula>"NA"</formula>
    </cfRule>
  </conditionalFormatting>
  <conditionalFormatting sqref="D236">
    <cfRule type="cellIs" dxfId="753" priority="1193" stopIfTrue="1" operator="equal">
      <formula>"NA"</formula>
    </cfRule>
    <cfRule type="cellIs" dxfId="752" priority="1194" stopIfTrue="1" operator="equal">
      <formula>"NA"</formula>
    </cfRule>
  </conditionalFormatting>
  <conditionalFormatting sqref="D236">
    <cfRule type="cellIs" dxfId="751" priority="1199" stopIfTrue="1" operator="equal">
      <formula>"NA"</formula>
    </cfRule>
    <cfRule type="cellIs" dxfId="750" priority="1200" stopIfTrue="1" operator="equal">
      <formula>"NA"</formula>
    </cfRule>
  </conditionalFormatting>
  <conditionalFormatting sqref="D236">
    <cfRule type="cellIs" dxfId="749" priority="1195" stopIfTrue="1" operator="equal">
      <formula>"NA"</formula>
    </cfRule>
    <cfRule type="cellIs" dxfId="748" priority="1196" stopIfTrue="1" operator="equal">
      <formula>"NA"</formula>
    </cfRule>
  </conditionalFormatting>
  <conditionalFormatting sqref="E259">
    <cfRule type="cellIs" dxfId="747" priority="1119" stopIfTrue="1" operator="equal">
      <formula>"NA"</formula>
    </cfRule>
    <cfRule type="cellIs" dxfId="746" priority="1120" stopIfTrue="1" operator="equal">
      <formula>"NA"</formula>
    </cfRule>
  </conditionalFormatting>
  <conditionalFormatting sqref="E259">
    <cfRule type="cellIs" dxfId="745" priority="1115" stopIfTrue="1" operator="equal">
      <formula>"NA"</formula>
    </cfRule>
    <cfRule type="cellIs" dxfId="744" priority="1116" stopIfTrue="1" operator="equal">
      <formula>"NA"</formula>
    </cfRule>
  </conditionalFormatting>
  <conditionalFormatting sqref="E259">
    <cfRule type="cellIs" dxfId="743" priority="1121" stopIfTrue="1" operator="equal">
      <formula>"NA"</formula>
    </cfRule>
    <cfRule type="cellIs" dxfId="742" priority="1122" stopIfTrue="1" operator="equal">
      <formula>"NA"</formula>
    </cfRule>
  </conditionalFormatting>
  <conditionalFormatting sqref="E259">
    <cfRule type="cellIs" dxfId="741" priority="1117" stopIfTrue="1" operator="equal">
      <formula>"NA"</formula>
    </cfRule>
    <cfRule type="cellIs" dxfId="740" priority="1118" stopIfTrue="1" operator="equal">
      <formula>"NA"</formula>
    </cfRule>
  </conditionalFormatting>
  <conditionalFormatting sqref="J236">
    <cfRule type="cellIs" dxfId="739" priority="1149" stopIfTrue="1" operator="equal">
      <formula>"NA"</formula>
    </cfRule>
    <cfRule type="cellIs" dxfId="738" priority="1150" stopIfTrue="1" operator="equal">
      <formula>"NA"</formula>
    </cfRule>
  </conditionalFormatting>
  <conditionalFormatting sqref="J236">
    <cfRule type="cellIs" dxfId="737" priority="1151" stopIfTrue="1" operator="equal">
      <formula>"NA"</formula>
    </cfRule>
    <cfRule type="cellIs" dxfId="736" priority="1152" stopIfTrue="1" operator="equal">
      <formula>"NA"</formula>
    </cfRule>
  </conditionalFormatting>
  <conditionalFormatting sqref="J236">
    <cfRule type="cellIs" dxfId="735" priority="1145" stopIfTrue="1" operator="equal">
      <formula>"NA"</formula>
    </cfRule>
    <cfRule type="cellIs" dxfId="734" priority="1146" stopIfTrue="1" operator="equal">
      <formula>"NA"</formula>
    </cfRule>
  </conditionalFormatting>
  <conditionalFormatting sqref="J236">
    <cfRule type="cellIs" dxfId="733" priority="1147" stopIfTrue="1" operator="equal">
      <formula>"NA"</formula>
    </cfRule>
    <cfRule type="cellIs" dxfId="732" priority="1148" stopIfTrue="1" operator="equal">
      <formula>"NA"</formula>
    </cfRule>
  </conditionalFormatting>
  <conditionalFormatting sqref="H258:I258">
    <cfRule type="cellIs" dxfId="731" priority="1139" operator="equal">
      <formula>"NA"</formula>
    </cfRule>
    <cfRule type="cellIs" dxfId="730" priority="1140" operator="equal">
      <formula>"NA"</formula>
    </cfRule>
  </conditionalFormatting>
  <conditionalFormatting sqref="D305">
    <cfRule type="cellIs" dxfId="729" priority="987" stopIfTrue="1" operator="equal">
      <formula>"NA"</formula>
    </cfRule>
    <cfRule type="cellIs" dxfId="728" priority="988" stopIfTrue="1" operator="equal">
      <formula>"NA"</formula>
    </cfRule>
  </conditionalFormatting>
  <conditionalFormatting sqref="D305">
    <cfRule type="cellIs" dxfId="727" priority="983" stopIfTrue="1" operator="equal">
      <formula>"NA"</formula>
    </cfRule>
    <cfRule type="cellIs" dxfId="726" priority="984" stopIfTrue="1" operator="equal">
      <formula>"NA"</formula>
    </cfRule>
  </conditionalFormatting>
  <conditionalFormatting sqref="D305">
    <cfRule type="cellIs" dxfId="725" priority="989" stopIfTrue="1" operator="equal">
      <formula>"NA"</formula>
    </cfRule>
    <cfRule type="cellIs" dxfId="724" priority="990" stopIfTrue="1" operator="equal">
      <formula>"NA"</formula>
    </cfRule>
  </conditionalFormatting>
  <conditionalFormatting sqref="D305">
    <cfRule type="cellIs" dxfId="723" priority="985" stopIfTrue="1" operator="equal">
      <formula>"NA"</formula>
    </cfRule>
    <cfRule type="cellIs" dxfId="722" priority="986" stopIfTrue="1" operator="equal">
      <formula>"NA"</formula>
    </cfRule>
  </conditionalFormatting>
  <conditionalFormatting sqref="D259">
    <cfRule type="cellIs" dxfId="721" priority="1127" stopIfTrue="1" operator="equal">
      <formula>"NA"</formula>
    </cfRule>
    <cfRule type="cellIs" dxfId="720" priority="1128" stopIfTrue="1" operator="equal">
      <formula>"NA"</formula>
    </cfRule>
  </conditionalFormatting>
  <conditionalFormatting sqref="D259">
    <cfRule type="cellIs" dxfId="719" priority="1123" stopIfTrue="1" operator="equal">
      <formula>"NA"</formula>
    </cfRule>
    <cfRule type="cellIs" dxfId="718" priority="1124" stopIfTrue="1" operator="equal">
      <formula>"NA"</formula>
    </cfRule>
  </conditionalFormatting>
  <conditionalFormatting sqref="D259">
    <cfRule type="cellIs" dxfId="717" priority="1129" stopIfTrue="1" operator="equal">
      <formula>"NA"</formula>
    </cfRule>
    <cfRule type="cellIs" dxfId="716" priority="1130" stopIfTrue="1" operator="equal">
      <formula>"NA"</formula>
    </cfRule>
  </conditionalFormatting>
  <conditionalFormatting sqref="D259">
    <cfRule type="cellIs" dxfId="715" priority="1125" stopIfTrue="1" operator="equal">
      <formula>"NA"</formula>
    </cfRule>
    <cfRule type="cellIs" dxfId="714" priority="1126" stopIfTrue="1" operator="equal">
      <formula>"NA"</formula>
    </cfRule>
  </conditionalFormatting>
  <conditionalFormatting sqref="F282">
    <cfRule type="cellIs" dxfId="713" priority="1041" stopIfTrue="1" operator="equal">
      <formula>"NA"</formula>
    </cfRule>
    <cfRule type="cellIs" dxfId="712" priority="1042" stopIfTrue="1" operator="equal">
      <formula>"NA"</formula>
    </cfRule>
  </conditionalFormatting>
  <conditionalFormatting sqref="F282">
    <cfRule type="cellIs" dxfId="711" priority="1037" stopIfTrue="1" operator="equal">
      <formula>"NA"</formula>
    </cfRule>
    <cfRule type="cellIs" dxfId="710" priority="1038" stopIfTrue="1" operator="equal">
      <formula>"NA"</formula>
    </cfRule>
  </conditionalFormatting>
  <conditionalFormatting sqref="F282">
    <cfRule type="cellIs" dxfId="709" priority="1043" stopIfTrue="1" operator="equal">
      <formula>"NA"</formula>
    </cfRule>
    <cfRule type="cellIs" dxfId="708" priority="1044" stopIfTrue="1" operator="equal">
      <formula>"NA"</formula>
    </cfRule>
  </conditionalFormatting>
  <conditionalFormatting sqref="F282">
    <cfRule type="cellIs" dxfId="707" priority="1039" stopIfTrue="1" operator="equal">
      <formula>"NA"</formula>
    </cfRule>
    <cfRule type="cellIs" dxfId="706" priority="1040" stopIfTrue="1" operator="equal">
      <formula>"NA"</formula>
    </cfRule>
  </conditionalFormatting>
  <conditionalFormatting sqref="J259">
    <cfRule type="cellIs" dxfId="705" priority="1079" stopIfTrue="1" operator="equal">
      <formula>"NA"</formula>
    </cfRule>
    <cfRule type="cellIs" dxfId="704" priority="1080" stopIfTrue="1" operator="equal">
      <formula>"NA"</formula>
    </cfRule>
  </conditionalFormatting>
  <conditionalFormatting sqref="J259">
    <cfRule type="cellIs" dxfId="703" priority="1081" stopIfTrue="1" operator="equal">
      <formula>"NA"</formula>
    </cfRule>
    <cfRule type="cellIs" dxfId="702" priority="1082" stopIfTrue="1" operator="equal">
      <formula>"NA"</formula>
    </cfRule>
  </conditionalFormatting>
  <conditionalFormatting sqref="J259">
    <cfRule type="cellIs" dxfId="701" priority="1075" stopIfTrue="1" operator="equal">
      <formula>"NA"</formula>
    </cfRule>
    <cfRule type="cellIs" dxfId="700" priority="1076" stopIfTrue="1" operator="equal">
      <formula>"NA"</formula>
    </cfRule>
  </conditionalFormatting>
  <conditionalFormatting sqref="J259">
    <cfRule type="cellIs" dxfId="699" priority="1077" stopIfTrue="1" operator="equal">
      <formula>"NA"</formula>
    </cfRule>
    <cfRule type="cellIs" dxfId="698" priority="1078" stopIfTrue="1" operator="equal">
      <formula>"NA"</formula>
    </cfRule>
  </conditionalFormatting>
  <conditionalFormatting sqref="H281:I281">
    <cfRule type="cellIs" dxfId="697" priority="1069" operator="equal">
      <formula>"NA"</formula>
    </cfRule>
    <cfRule type="cellIs" dxfId="696" priority="1070" operator="equal">
      <formula>"NA"</formula>
    </cfRule>
  </conditionalFormatting>
  <conditionalFormatting sqref="J282">
    <cfRule type="cellIs" dxfId="695" priority="1005" stopIfTrue="1" operator="equal">
      <formula>"NA"</formula>
    </cfRule>
    <cfRule type="cellIs" dxfId="694" priority="1006" stopIfTrue="1" operator="equal">
      <formula>"NA"</formula>
    </cfRule>
  </conditionalFormatting>
  <conditionalFormatting sqref="J282">
    <cfRule type="cellIs" dxfId="693" priority="1007" stopIfTrue="1" operator="equal">
      <formula>"NA"</formula>
    </cfRule>
    <cfRule type="cellIs" dxfId="692" priority="1008" stopIfTrue="1" operator="equal">
      <formula>"NA"</formula>
    </cfRule>
  </conditionalFormatting>
  <conditionalFormatting sqref="D282">
    <cfRule type="cellIs" dxfId="691" priority="1053" stopIfTrue="1" operator="equal">
      <formula>"NA"</formula>
    </cfRule>
    <cfRule type="cellIs" dxfId="690" priority="1054" stopIfTrue="1" operator="equal">
      <formula>"NA"</formula>
    </cfRule>
  </conditionalFormatting>
  <conditionalFormatting sqref="D282">
    <cfRule type="cellIs" dxfId="689" priority="1055" stopIfTrue="1" operator="equal">
      <formula>"NA"</formula>
    </cfRule>
    <cfRule type="cellIs" dxfId="688" priority="1056" stopIfTrue="1" operator="equal">
      <formula>"NA"</formula>
    </cfRule>
  </conditionalFormatting>
  <conditionalFormatting sqref="E282">
    <cfRule type="cellIs" dxfId="687" priority="1049" stopIfTrue="1" operator="equal">
      <formula>"NA"</formula>
    </cfRule>
    <cfRule type="cellIs" dxfId="686" priority="1050" stopIfTrue="1" operator="equal">
      <formula>"NA"</formula>
    </cfRule>
  </conditionalFormatting>
  <conditionalFormatting sqref="E282">
    <cfRule type="cellIs" dxfId="685" priority="1045" stopIfTrue="1" operator="equal">
      <formula>"NA"</formula>
    </cfRule>
    <cfRule type="cellIs" dxfId="684" priority="1046" stopIfTrue="1" operator="equal">
      <formula>"NA"</formula>
    </cfRule>
  </conditionalFormatting>
  <conditionalFormatting sqref="E282">
    <cfRule type="cellIs" dxfId="683" priority="1051" stopIfTrue="1" operator="equal">
      <formula>"NA"</formula>
    </cfRule>
    <cfRule type="cellIs" dxfId="682" priority="1052" stopIfTrue="1" operator="equal">
      <formula>"NA"</formula>
    </cfRule>
  </conditionalFormatting>
  <conditionalFormatting sqref="E282">
    <cfRule type="cellIs" dxfId="681" priority="1047" stopIfTrue="1" operator="equal">
      <formula>"NA"</formula>
    </cfRule>
    <cfRule type="cellIs" dxfId="680" priority="1048" stopIfTrue="1" operator="equal">
      <formula>"NA"</formula>
    </cfRule>
  </conditionalFormatting>
  <conditionalFormatting sqref="I309 I317 I315 I313 I311">
    <cfRule type="cellIs" dxfId="679" priority="995" stopIfTrue="1" operator="equal">
      <formula>"NA"</formula>
    </cfRule>
    <cfRule type="cellIs" dxfId="678" priority="996" stopIfTrue="1" operator="equal">
      <formula>"NA"</formula>
    </cfRule>
  </conditionalFormatting>
  <conditionalFormatting sqref="I309 I317 I315 I313 I311">
    <cfRule type="cellIs" dxfId="677" priority="991" stopIfTrue="1" operator="equal">
      <formula>"NA"</formula>
    </cfRule>
    <cfRule type="cellIs" dxfId="676" priority="992" stopIfTrue="1" operator="equal">
      <formula>"NA"</formula>
    </cfRule>
  </conditionalFormatting>
  <conditionalFormatting sqref="I309 I317 I315 I313 I311">
    <cfRule type="cellIs" dxfId="675" priority="997" stopIfTrue="1" operator="equal">
      <formula>"NA"</formula>
    </cfRule>
    <cfRule type="cellIs" dxfId="674" priority="998" stopIfTrue="1" operator="equal">
      <formula>"NA"</formula>
    </cfRule>
  </conditionalFormatting>
  <conditionalFormatting sqref="I309 I317 I315 I313 I311">
    <cfRule type="cellIs" dxfId="673" priority="993" stopIfTrue="1" operator="equal">
      <formula>"NA"</formula>
    </cfRule>
    <cfRule type="cellIs" dxfId="672" priority="994" stopIfTrue="1" operator="equal">
      <formula>"NA"</formula>
    </cfRule>
  </conditionalFormatting>
  <conditionalFormatting sqref="H304:I304">
    <cfRule type="cellIs" dxfId="671" priority="999" operator="equal">
      <formula>"NA"</formula>
    </cfRule>
    <cfRule type="cellIs" dxfId="670" priority="1000" operator="equal">
      <formula>"NA"</formula>
    </cfRule>
  </conditionalFormatting>
  <conditionalFormatting sqref="H305">
    <cfRule type="cellIs" dxfId="669" priority="955" stopIfTrue="1" operator="equal">
      <formula>"NA"</formula>
    </cfRule>
    <cfRule type="cellIs" dxfId="668" priority="956" stopIfTrue="1" operator="equal">
      <formula>"NA"</formula>
    </cfRule>
  </conditionalFormatting>
  <conditionalFormatting sqref="H305">
    <cfRule type="cellIs" dxfId="667" priority="951" stopIfTrue="1" operator="equal">
      <formula>"NA"</formula>
    </cfRule>
    <cfRule type="cellIs" dxfId="666" priority="952" stopIfTrue="1" operator="equal">
      <formula>"NA"</formula>
    </cfRule>
  </conditionalFormatting>
  <conditionalFormatting sqref="H305">
    <cfRule type="cellIs" dxfId="665" priority="957" stopIfTrue="1" operator="equal">
      <formula>"NA"</formula>
    </cfRule>
    <cfRule type="cellIs" dxfId="664" priority="958" stopIfTrue="1" operator="equal">
      <formula>"NA"</formula>
    </cfRule>
  </conditionalFormatting>
  <conditionalFormatting sqref="H305">
    <cfRule type="cellIs" dxfId="663" priority="953" stopIfTrue="1" operator="equal">
      <formula>"NA"</formula>
    </cfRule>
    <cfRule type="cellIs" dxfId="662" priority="954" stopIfTrue="1" operator="equal">
      <formula>"NA"</formula>
    </cfRule>
  </conditionalFormatting>
  <conditionalFormatting sqref="I305">
    <cfRule type="cellIs" dxfId="661" priority="947" stopIfTrue="1" operator="equal">
      <formula>"NA"</formula>
    </cfRule>
    <cfRule type="cellIs" dxfId="660" priority="948" stopIfTrue="1" operator="equal">
      <formula>"NA"</formula>
    </cfRule>
  </conditionalFormatting>
  <conditionalFormatting sqref="I305">
    <cfRule type="cellIs" dxfId="659" priority="943" stopIfTrue="1" operator="equal">
      <formula>"NA"</formula>
    </cfRule>
    <cfRule type="cellIs" dxfId="658" priority="944" stopIfTrue="1" operator="equal">
      <formula>"NA"</formula>
    </cfRule>
  </conditionalFormatting>
  <conditionalFormatting sqref="I305">
    <cfRule type="cellIs" dxfId="657" priority="949" stopIfTrue="1" operator="equal">
      <formula>"NA"</formula>
    </cfRule>
    <cfRule type="cellIs" dxfId="656" priority="950" stopIfTrue="1" operator="equal">
      <formula>"NA"</formula>
    </cfRule>
  </conditionalFormatting>
  <conditionalFormatting sqref="I305">
    <cfRule type="cellIs" dxfId="655" priority="945" stopIfTrue="1" operator="equal">
      <formula>"NA"</formula>
    </cfRule>
    <cfRule type="cellIs" dxfId="654" priority="946" stopIfTrue="1" operator="equal">
      <formula>"NA"</formula>
    </cfRule>
  </conditionalFormatting>
  <conditionalFormatting sqref="E305">
    <cfRule type="cellIs" dxfId="653" priority="979" stopIfTrue="1" operator="equal">
      <formula>"NA"</formula>
    </cfRule>
    <cfRule type="cellIs" dxfId="652" priority="980" stopIfTrue="1" operator="equal">
      <formula>"NA"</formula>
    </cfRule>
  </conditionalFormatting>
  <conditionalFormatting sqref="E305">
    <cfRule type="cellIs" dxfId="651" priority="975" stopIfTrue="1" operator="equal">
      <formula>"NA"</formula>
    </cfRule>
    <cfRule type="cellIs" dxfId="650" priority="976" stopIfTrue="1" operator="equal">
      <formula>"NA"</formula>
    </cfRule>
  </conditionalFormatting>
  <conditionalFormatting sqref="E305">
    <cfRule type="cellIs" dxfId="649" priority="981" stopIfTrue="1" operator="equal">
      <formula>"NA"</formula>
    </cfRule>
    <cfRule type="cellIs" dxfId="648" priority="982" stopIfTrue="1" operator="equal">
      <formula>"NA"</formula>
    </cfRule>
  </conditionalFormatting>
  <conditionalFormatting sqref="E305">
    <cfRule type="cellIs" dxfId="647" priority="977" stopIfTrue="1" operator="equal">
      <formula>"NA"</formula>
    </cfRule>
    <cfRule type="cellIs" dxfId="646" priority="978" stopIfTrue="1" operator="equal">
      <formula>"NA"</formula>
    </cfRule>
  </conditionalFormatting>
  <conditionalFormatting sqref="F305">
    <cfRule type="cellIs" dxfId="645" priority="971" stopIfTrue="1" operator="equal">
      <formula>"NA"</formula>
    </cfRule>
    <cfRule type="cellIs" dxfId="644" priority="972" stopIfTrue="1" operator="equal">
      <formula>"NA"</formula>
    </cfRule>
  </conditionalFormatting>
  <conditionalFormatting sqref="F305">
    <cfRule type="cellIs" dxfId="643" priority="967" stopIfTrue="1" operator="equal">
      <formula>"NA"</formula>
    </cfRule>
    <cfRule type="cellIs" dxfId="642" priority="968" stopIfTrue="1" operator="equal">
      <formula>"NA"</formula>
    </cfRule>
  </conditionalFormatting>
  <conditionalFormatting sqref="F305">
    <cfRule type="cellIs" dxfId="641" priority="973" stopIfTrue="1" operator="equal">
      <formula>"NA"</formula>
    </cfRule>
    <cfRule type="cellIs" dxfId="640" priority="974" stopIfTrue="1" operator="equal">
      <formula>"NA"</formula>
    </cfRule>
  </conditionalFormatting>
  <conditionalFormatting sqref="F305">
    <cfRule type="cellIs" dxfId="639" priority="969" stopIfTrue="1" operator="equal">
      <formula>"NA"</formula>
    </cfRule>
    <cfRule type="cellIs" dxfId="638" priority="970" stopIfTrue="1" operator="equal">
      <formula>"NA"</formula>
    </cfRule>
  </conditionalFormatting>
  <conditionalFormatting sqref="G305">
    <cfRule type="cellIs" dxfId="637" priority="963" stopIfTrue="1" operator="equal">
      <formula>"NA"</formula>
    </cfRule>
    <cfRule type="cellIs" dxfId="636" priority="964" stopIfTrue="1" operator="equal">
      <formula>"NA"</formula>
    </cfRule>
  </conditionalFormatting>
  <conditionalFormatting sqref="G305">
    <cfRule type="cellIs" dxfId="635" priority="959" stopIfTrue="1" operator="equal">
      <formula>"NA"</formula>
    </cfRule>
    <cfRule type="cellIs" dxfId="634" priority="960" stopIfTrue="1" operator="equal">
      <formula>"NA"</formula>
    </cfRule>
  </conditionalFormatting>
  <conditionalFormatting sqref="G305">
    <cfRule type="cellIs" dxfId="633" priority="965" stopIfTrue="1" operator="equal">
      <formula>"NA"</formula>
    </cfRule>
    <cfRule type="cellIs" dxfId="632" priority="966" stopIfTrue="1" operator="equal">
      <formula>"NA"</formula>
    </cfRule>
  </conditionalFormatting>
  <conditionalFormatting sqref="G305">
    <cfRule type="cellIs" dxfId="631" priority="961" stopIfTrue="1" operator="equal">
      <formula>"NA"</formula>
    </cfRule>
    <cfRule type="cellIs" dxfId="630" priority="962" stopIfTrue="1" operator="equal">
      <formula>"NA"</formula>
    </cfRule>
  </conditionalFormatting>
  <conditionalFormatting sqref="J305">
    <cfRule type="cellIs" dxfId="629" priority="939" stopIfTrue="1" operator="equal">
      <formula>"NA"</formula>
    </cfRule>
    <cfRule type="cellIs" dxfId="628" priority="940" stopIfTrue="1" operator="equal">
      <formula>"NA"</formula>
    </cfRule>
  </conditionalFormatting>
  <conditionalFormatting sqref="J305">
    <cfRule type="cellIs" dxfId="627" priority="941" stopIfTrue="1" operator="equal">
      <formula>"NA"</formula>
    </cfRule>
    <cfRule type="cellIs" dxfId="626" priority="942" stopIfTrue="1" operator="equal">
      <formula>"NA"</formula>
    </cfRule>
  </conditionalFormatting>
  <conditionalFormatting sqref="J305">
    <cfRule type="cellIs" dxfId="625" priority="935" stopIfTrue="1" operator="equal">
      <formula>"NA"</formula>
    </cfRule>
    <cfRule type="cellIs" dxfId="624" priority="936" stopIfTrue="1" operator="equal">
      <formula>"NA"</formula>
    </cfRule>
  </conditionalFormatting>
  <conditionalFormatting sqref="J305">
    <cfRule type="cellIs" dxfId="623" priority="937" stopIfTrue="1" operator="equal">
      <formula>"NA"</formula>
    </cfRule>
    <cfRule type="cellIs" dxfId="622" priority="938" stopIfTrue="1" operator="equal">
      <formula>"NA"</formula>
    </cfRule>
  </conditionalFormatting>
  <conditionalFormatting sqref="H327:I327">
    <cfRule type="cellIs" dxfId="621" priority="929" operator="equal">
      <formula>"NA"</formula>
    </cfRule>
    <cfRule type="cellIs" dxfId="620" priority="930" operator="equal">
      <formula>"NA"</formula>
    </cfRule>
  </conditionalFormatting>
  <conditionalFormatting sqref="I95 I103 I101 I99 I97">
    <cfRule type="cellIs" dxfId="619" priority="925" stopIfTrue="1" operator="equal">
      <formula>"NA"</formula>
    </cfRule>
    <cfRule type="cellIs" dxfId="618" priority="926" stopIfTrue="1" operator="equal">
      <formula>"NA"</formula>
    </cfRule>
  </conditionalFormatting>
  <conditionalFormatting sqref="I95 I103 I101 I99 I97">
    <cfRule type="cellIs" dxfId="617" priority="921" stopIfTrue="1" operator="equal">
      <formula>"NA"</formula>
    </cfRule>
    <cfRule type="cellIs" dxfId="616" priority="922" stopIfTrue="1" operator="equal">
      <formula>"NA"</formula>
    </cfRule>
  </conditionalFormatting>
  <conditionalFormatting sqref="I95 I103 I101 I99 I97">
    <cfRule type="cellIs" dxfId="615" priority="927" stopIfTrue="1" operator="equal">
      <formula>"NA"</formula>
    </cfRule>
    <cfRule type="cellIs" dxfId="614" priority="928" stopIfTrue="1" operator="equal">
      <formula>"NA"</formula>
    </cfRule>
  </conditionalFormatting>
  <conditionalFormatting sqref="I95 I103 I101 I99 I97">
    <cfRule type="cellIs" dxfId="613" priority="923" stopIfTrue="1" operator="equal">
      <formula>"NA"</formula>
    </cfRule>
    <cfRule type="cellIs" dxfId="612" priority="924" stopIfTrue="1" operator="equal">
      <formula>"NA"</formula>
    </cfRule>
  </conditionalFormatting>
  <conditionalFormatting sqref="I118 I126 I124 I122 I120">
    <cfRule type="cellIs" dxfId="611" priority="869" stopIfTrue="1" operator="equal">
      <formula>"NA"</formula>
    </cfRule>
    <cfRule type="cellIs" dxfId="610" priority="870" stopIfTrue="1" operator="equal">
      <formula>"NA"</formula>
    </cfRule>
  </conditionalFormatting>
  <conditionalFormatting sqref="I118 I126 I124 I122 I120">
    <cfRule type="cellIs" dxfId="609" priority="865" stopIfTrue="1" operator="equal">
      <formula>"NA"</formula>
    </cfRule>
    <cfRule type="cellIs" dxfId="608" priority="866" stopIfTrue="1" operator="equal">
      <formula>"NA"</formula>
    </cfRule>
  </conditionalFormatting>
  <conditionalFormatting sqref="I118 I126 I124 I122 I120">
    <cfRule type="cellIs" dxfId="607" priority="871" stopIfTrue="1" operator="equal">
      <formula>"NA"</formula>
    </cfRule>
    <cfRule type="cellIs" dxfId="606" priority="872" stopIfTrue="1" operator="equal">
      <formula>"NA"</formula>
    </cfRule>
  </conditionalFormatting>
  <conditionalFormatting sqref="I118 I126 I124 I122 I120">
    <cfRule type="cellIs" dxfId="605" priority="867" stopIfTrue="1" operator="equal">
      <formula>"NA"</formula>
    </cfRule>
    <cfRule type="cellIs" dxfId="604" priority="868" stopIfTrue="1" operator="equal">
      <formula>"NA"</formula>
    </cfRule>
  </conditionalFormatting>
  <conditionalFormatting sqref="H91">
    <cfRule type="cellIs" dxfId="603" priority="885" stopIfTrue="1" operator="equal">
      <formula>"NA"</formula>
    </cfRule>
    <cfRule type="cellIs" dxfId="602" priority="886" stopIfTrue="1" operator="equal">
      <formula>"NA"</formula>
    </cfRule>
  </conditionalFormatting>
  <conditionalFormatting sqref="H91">
    <cfRule type="cellIs" dxfId="601" priority="881" stopIfTrue="1" operator="equal">
      <formula>"NA"</formula>
    </cfRule>
    <cfRule type="cellIs" dxfId="600" priority="882" stopIfTrue="1" operator="equal">
      <formula>"NA"</formula>
    </cfRule>
  </conditionalFormatting>
  <conditionalFormatting sqref="H91">
    <cfRule type="cellIs" dxfId="599" priority="887" stopIfTrue="1" operator="equal">
      <formula>"NA"</formula>
    </cfRule>
    <cfRule type="cellIs" dxfId="598" priority="888" stopIfTrue="1" operator="equal">
      <formula>"NA"</formula>
    </cfRule>
  </conditionalFormatting>
  <conditionalFormatting sqref="H91">
    <cfRule type="cellIs" dxfId="597" priority="883" stopIfTrue="1" operator="equal">
      <formula>"NA"</formula>
    </cfRule>
    <cfRule type="cellIs" dxfId="596" priority="884" stopIfTrue="1" operator="equal">
      <formula>"NA"</formula>
    </cfRule>
  </conditionalFormatting>
  <conditionalFormatting sqref="I91">
    <cfRule type="cellIs" dxfId="595" priority="877" stopIfTrue="1" operator="equal">
      <formula>"NA"</formula>
    </cfRule>
    <cfRule type="cellIs" dxfId="594" priority="878" stopIfTrue="1" operator="equal">
      <formula>"NA"</formula>
    </cfRule>
  </conditionalFormatting>
  <conditionalFormatting sqref="I91">
    <cfRule type="cellIs" dxfId="593" priority="873" stopIfTrue="1" operator="equal">
      <formula>"NA"</formula>
    </cfRule>
    <cfRule type="cellIs" dxfId="592" priority="874" stopIfTrue="1" operator="equal">
      <formula>"NA"</formula>
    </cfRule>
  </conditionalFormatting>
  <conditionalFormatting sqref="I91">
    <cfRule type="cellIs" dxfId="591" priority="879" stopIfTrue="1" operator="equal">
      <formula>"NA"</formula>
    </cfRule>
    <cfRule type="cellIs" dxfId="590" priority="880" stopIfTrue="1" operator="equal">
      <formula>"NA"</formula>
    </cfRule>
  </conditionalFormatting>
  <conditionalFormatting sqref="I91">
    <cfRule type="cellIs" dxfId="589" priority="875" stopIfTrue="1" operator="equal">
      <formula>"NA"</formula>
    </cfRule>
    <cfRule type="cellIs" dxfId="588" priority="876" stopIfTrue="1" operator="equal">
      <formula>"NA"</formula>
    </cfRule>
  </conditionalFormatting>
  <conditionalFormatting sqref="D91">
    <cfRule type="cellIs" dxfId="587" priority="917" stopIfTrue="1" operator="equal">
      <formula>"NA"</formula>
    </cfRule>
    <cfRule type="cellIs" dxfId="586" priority="918" stopIfTrue="1" operator="equal">
      <formula>"NA"</formula>
    </cfRule>
  </conditionalFormatting>
  <conditionalFormatting sqref="D91">
    <cfRule type="cellIs" dxfId="585" priority="913" stopIfTrue="1" operator="equal">
      <formula>"NA"</formula>
    </cfRule>
    <cfRule type="cellIs" dxfId="584" priority="914" stopIfTrue="1" operator="equal">
      <formula>"NA"</formula>
    </cfRule>
  </conditionalFormatting>
  <conditionalFormatting sqref="D91">
    <cfRule type="cellIs" dxfId="583" priority="919" stopIfTrue="1" operator="equal">
      <formula>"NA"</formula>
    </cfRule>
    <cfRule type="cellIs" dxfId="582" priority="920" stopIfTrue="1" operator="equal">
      <formula>"NA"</formula>
    </cfRule>
  </conditionalFormatting>
  <conditionalFormatting sqref="D91">
    <cfRule type="cellIs" dxfId="581" priority="915" stopIfTrue="1" operator="equal">
      <formula>"NA"</formula>
    </cfRule>
    <cfRule type="cellIs" dxfId="580" priority="916" stopIfTrue="1" operator="equal">
      <formula>"NA"</formula>
    </cfRule>
  </conditionalFormatting>
  <conditionalFormatting sqref="E91">
    <cfRule type="cellIs" dxfId="579" priority="909" stopIfTrue="1" operator="equal">
      <formula>"NA"</formula>
    </cfRule>
    <cfRule type="cellIs" dxfId="578" priority="910" stopIfTrue="1" operator="equal">
      <formula>"NA"</formula>
    </cfRule>
  </conditionalFormatting>
  <conditionalFormatting sqref="E91">
    <cfRule type="cellIs" dxfId="577" priority="905" stopIfTrue="1" operator="equal">
      <formula>"NA"</formula>
    </cfRule>
    <cfRule type="cellIs" dxfId="576" priority="906" stopIfTrue="1" operator="equal">
      <formula>"NA"</formula>
    </cfRule>
  </conditionalFormatting>
  <conditionalFormatting sqref="E91">
    <cfRule type="cellIs" dxfId="575" priority="911" stopIfTrue="1" operator="equal">
      <formula>"NA"</formula>
    </cfRule>
    <cfRule type="cellIs" dxfId="574" priority="912" stopIfTrue="1" operator="equal">
      <formula>"NA"</formula>
    </cfRule>
  </conditionalFormatting>
  <conditionalFormatting sqref="E91">
    <cfRule type="cellIs" dxfId="573" priority="907" stopIfTrue="1" operator="equal">
      <formula>"NA"</formula>
    </cfRule>
    <cfRule type="cellIs" dxfId="572" priority="908" stopIfTrue="1" operator="equal">
      <formula>"NA"</formula>
    </cfRule>
  </conditionalFormatting>
  <conditionalFormatting sqref="F91">
    <cfRule type="cellIs" dxfId="571" priority="901" stopIfTrue="1" operator="equal">
      <formula>"NA"</formula>
    </cfRule>
    <cfRule type="cellIs" dxfId="570" priority="902" stopIfTrue="1" operator="equal">
      <formula>"NA"</formula>
    </cfRule>
  </conditionalFormatting>
  <conditionalFormatting sqref="F91">
    <cfRule type="cellIs" dxfId="569" priority="897" stopIfTrue="1" operator="equal">
      <formula>"NA"</formula>
    </cfRule>
    <cfRule type="cellIs" dxfId="568" priority="898" stopIfTrue="1" operator="equal">
      <formula>"NA"</formula>
    </cfRule>
  </conditionalFormatting>
  <conditionalFormatting sqref="F91">
    <cfRule type="cellIs" dxfId="567" priority="903" stopIfTrue="1" operator="equal">
      <formula>"NA"</formula>
    </cfRule>
    <cfRule type="cellIs" dxfId="566" priority="904" stopIfTrue="1" operator="equal">
      <formula>"NA"</formula>
    </cfRule>
  </conditionalFormatting>
  <conditionalFormatting sqref="F91">
    <cfRule type="cellIs" dxfId="565" priority="899" stopIfTrue="1" operator="equal">
      <formula>"NA"</formula>
    </cfRule>
    <cfRule type="cellIs" dxfId="564" priority="900" stopIfTrue="1" operator="equal">
      <formula>"NA"</formula>
    </cfRule>
  </conditionalFormatting>
  <conditionalFormatting sqref="G91">
    <cfRule type="cellIs" dxfId="563" priority="893" stopIfTrue="1" operator="equal">
      <formula>"NA"</formula>
    </cfRule>
    <cfRule type="cellIs" dxfId="562" priority="894" stopIfTrue="1" operator="equal">
      <formula>"NA"</formula>
    </cfRule>
  </conditionalFormatting>
  <conditionalFormatting sqref="G91">
    <cfRule type="cellIs" dxfId="561" priority="889" stopIfTrue="1" operator="equal">
      <formula>"NA"</formula>
    </cfRule>
    <cfRule type="cellIs" dxfId="560" priority="890" stopIfTrue="1" operator="equal">
      <formula>"NA"</formula>
    </cfRule>
  </conditionalFormatting>
  <conditionalFormatting sqref="G91">
    <cfRule type="cellIs" dxfId="559" priority="895" stopIfTrue="1" operator="equal">
      <formula>"NA"</formula>
    </cfRule>
    <cfRule type="cellIs" dxfId="558" priority="896" stopIfTrue="1" operator="equal">
      <formula>"NA"</formula>
    </cfRule>
  </conditionalFormatting>
  <conditionalFormatting sqref="G91">
    <cfRule type="cellIs" dxfId="557" priority="891" stopIfTrue="1" operator="equal">
      <formula>"NA"</formula>
    </cfRule>
    <cfRule type="cellIs" dxfId="556" priority="892" stopIfTrue="1" operator="equal">
      <formula>"NA"</formula>
    </cfRule>
  </conditionalFormatting>
  <conditionalFormatting sqref="H114">
    <cfRule type="cellIs" dxfId="555" priority="829" stopIfTrue="1" operator="equal">
      <formula>"NA"</formula>
    </cfRule>
    <cfRule type="cellIs" dxfId="554" priority="830" stopIfTrue="1" operator="equal">
      <formula>"NA"</formula>
    </cfRule>
  </conditionalFormatting>
  <conditionalFormatting sqref="H114">
    <cfRule type="cellIs" dxfId="553" priority="825" stopIfTrue="1" operator="equal">
      <formula>"NA"</formula>
    </cfRule>
    <cfRule type="cellIs" dxfId="552" priority="826" stopIfTrue="1" operator="equal">
      <formula>"NA"</formula>
    </cfRule>
  </conditionalFormatting>
  <conditionalFormatting sqref="H114">
    <cfRule type="cellIs" dxfId="551" priority="831" stopIfTrue="1" operator="equal">
      <formula>"NA"</formula>
    </cfRule>
    <cfRule type="cellIs" dxfId="550" priority="832" stopIfTrue="1" operator="equal">
      <formula>"NA"</formula>
    </cfRule>
  </conditionalFormatting>
  <conditionalFormatting sqref="H114">
    <cfRule type="cellIs" dxfId="549" priority="827" stopIfTrue="1" operator="equal">
      <formula>"NA"</formula>
    </cfRule>
    <cfRule type="cellIs" dxfId="548" priority="828" stopIfTrue="1" operator="equal">
      <formula>"NA"</formula>
    </cfRule>
  </conditionalFormatting>
  <conditionalFormatting sqref="I114">
    <cfRule type="cellIs" dxfId="547" priority="821" stopIfTrue="1" operator="equal">
      <formula>"NA"</formula>
    </cfRule>
    <cfRule type="cellIs" dxfId="546" priority="822" stopIfTrue="1" operator="equal">
      <formula>"NA"</formula>
    </cfRule>
  </conditionalFormatting>
  <conditionalFormatting sqref="I114">
    <cfRule type="cellIs" dxfId="545" priority="817" stopIfTrue="1" operator="equal">
      <formula>"NA"</formula>
    </cfRule>
    <cfRule type="cellIs" dxfId="544" priority="818" stopIfTrue="1" operator="equal">
      <formula>"NA"</formula>
    </cfRule>
  </conditionalFormatting>
  <conditionalFormatting sqref="I114">
    <cfRule type="cellIs" dxfId="543" priority="823" stopIfTrue="1" operator="equal">
      <formula>"NA"</formula>
    </cfRule>
    <cfRule type="cellIs" dxfId="542" priority="824" stopIfTrue="1" operator="equal">
      <formula>"NA"</formula>
    </cfRule>
  </conditionalFormatting>
  <conditionalFormatting sqref="I114">
    <cfRule type="cellIs" dxfId="541" priority="819" stopIfTrue="1" operator="equal">
      <formula>"NA"</formula>
    </cfRule>
    <cfRule type="cellIs" dxfId="540" priority="820" stopIfTrue="1" operator="equal">
      <formula>"NA"</formula>
    </cfRule>
  </conditionalFormatting>
  <conditionalFormatting sqref="D114">
    <cfRule type="cellIs" dxfId="539" priority="861" stopIfTrue="1" operator="equal">
      <formula>"NA"</formula>
    </cfRule>
    <cfRule type="cellIs" dxfId="538" priority="862" stopIfTrue="1" operator="equal">
      <formula>"NA"</formula>
    </cfRule>
  </conditionalFormatting>
  <conditionalFormatting sqref="D114">
    <cfRule type="cellIs" dxfId="537" priority="857" stopIfTrue="1" operator="equal">
      <formula>"NA"</formula>
    </cfRule>
    <cfRule type="cellIs" dxfId="536" priority="858" stopIfTrue="1" operator="equal">
      <formula>"NA"</formula>
    </cfRule>
  </conditionalFormatting>
  <conditionalFormatting sqref="D114">
    <cfRule type="cellIs" dxfId="535" priority="863" stopIfTrue="1" operator="equal">
      <formula>"NA"</formula>
    </cfRule>
    <cfRule type="cellIs" dxfId="534" priority="864" stopIfTrue="1" operator="equal">
      <formula>"NA"</formula>
    </cfRule>
  </conditionalFormatting>
  <conditionalFormatting sqref="D114">
    <cfRule type="cellIs" dxfId="533" priority="859" stopIfTrue="1" operator="equal">
      <formula>"NA"</formula>
    </cfRule>
    <cfRule type="cellIs" dxfId="532" priority="860" stopIfTrue="1" operator="equal">
      <formula>"NA"</formula>
    </cfRule>
  </conditionalFormatting>
  <conditionalFormatting sqref="E114">
    <cfRule type="cellIs" dxfId="531" priority="853" stopIfTrue="1" operator="equal">
      <formula>"NA"</formula>
    </cfRule>
    <cfRule type="cellIs" dxfId="530" priority="854" stopIfTrue="1" operator="equal">
      <formula>"NA"</formula>
    </cfRule>
  </conditionalFormatting>
  <conditionalFormatting sqref="E114">
    <cfRule type="cellIs" dxfId="529" priority="849" stopIfTrue="1" operator="equal">
      <formula>"NA"</formula>
    </cfRule>
    <cfRule type="cellIs" dxfId="528" priority="850" stopIfTrue="1" operator="equal">
      <formula>"NA"</formula>
    </cfRule>
  </conditionalFormatting>
  <conditionalFormatting sqref="E114">
    <cfRule type="cellIs" dxfId="527" priority="855" stopIfTrue="1" operator="equal">
      <formula>"NA"</formula>
    </cfRule>
    <cfRule type="cellIs" dxfId="526" priority="856" stopIfTrue="1" operator="equal">
      <formula>"NA"</formula>
    </cfRule>
  </conditionalFormatting>
  <conditionalFormatting sqref="E114">
    <cfRule type="cellIs" dxfId="525" priority="851" stopIfTrue="1" operator="equal">
      <formula>"NA"</formula>
    </cfRule>
    <cfRule type="cellIs" dxfId="524" priority="852" stopIfTrue="1" operator="equal">
      <formula>"NA"</formula>
    </cfRule>
  </conditionalFormatting>
  <conditionalFormatting sqref="F114">
    <cfRule type="cellIs" dxfId="523" priority="845" stopIfTrue="1" operator="equal">
      <formula>"NA"</formula>
    </cfRule>
    <cfRule type="cellIs" dxfId="522" priority="846" stopIfTrue="1" operator="equal">
      <formula>"NA"</formula>
    </cfRule>
  </conditionalFormatting>
  <conditionalFormatting sqref="F114">
    <cfRule type="cellIs" dxfId="521" priority="841" stopIfTrue="1" operator="equal">
      <formula>"NA"</formula>
    </cfRule>
    <cfRule type="cellIs" dxfId="520" priority="842" stopIfTrue="1" operator="equal">
      <formula>"NA"</formula>
    </cfRule>
  </conditionalFormatting>
  <conditionalFormatting sqref="F114">
    <cfRule type="cellIs" dxfId="519" priority="847" stopIfTrue="1" operator="equal">
      <formula>"NA"</formula>
    </cfRule>
    <cfRule type="cellIs" dxfId="518" priority="848" stopIfTrue="1" operator="equal">
      <formula>"NA"</formula>
    </cfRule>
  </conditionalFormatting>
  <conditionalFormatting sqref="F114">
    <cfRule type="cellIs" dxfId="517" priority="843" stopIfTrue="1" operator="equal">
      <formula>"NA"</formula>
    </cfRule>
    <cfRule type="cellIs" dxfId="516" priority="844" stopIfTrue="1" operator="equal">
      <formula>"NA"</formula>
    </cfRule>
  </conditionalFormatting>
  <conditionalFormatting sqref="G114">
    <cfRule type="cellIs" dxfId="515" priority="837" stopIfTrue="1" operator="equal">
      <formula>"NA"</formula>
    </cfRule>
    <cfRule type="cellIs" dxfId="514" priority="838" stopIfTrue="1" operator="equal">
      <formula>"NA"</formula>
    </cfRule>
  </conditionalFormatting>
  <conditionalFormatting sqref="G114">
    <cfRule type="cellIs" dxfId="513" priority="833" stopIfTrue="1" operator="equal">
      <formula>"NA"</formula>
    </cfRule>
    <cfRule type="cellIs" dxfId="512" priority="834" stopIfTrue="1" operator="equal">
      <formula>"NA"</formula>
    </cfRule>
  </conditionalFormatting>
  <conditionalFormatting sqref="G114">
    <cfRule type="cellIs" dxfId="511" priority="839" stopIfTrue="1" operator="equal">
      <formula>"NA"</formula>
    </cfRule>
    <cfRule type="cellIs" dxfId="510" priority="840" stopIfTrue="1" operator="equal">
      <formula>"NA"</formula>
    </cfRule>
  </conditionalFormatting>
  <conditionalFormatting sqref="G114">
    <cfRule type="cellIs" dxfId="509" priority="835" stopIfTrue="1" operator="equal">
      <formula>"NA"</formula>
    </cfRule>
    <cfRule type="cellIs" dxfId="508" priority="836" stopIfTrue="1" operator="equal">
      <formula>"NA"</formula>
    </cfRule>
  </conditionalFormatting>
  <conditionalFormatting sqref="H137">
    <cfRule type="cellIs" dxfId="507" priority="781" stopIfTrue="1" operator="equal">
      <formula>"NA"</formula>
    </cfRule>
    <cfRule type="cellIs" dxfId="506" priority="782" stopIfTrue="1" operator="equal">
      <formula>"NA"</formula>
    </cfRule>
  </conditionalFormatting>
  <conditionalFormatting sqref="H137">
    <cfRule type="cellIs" dxfId="505" priority="777" stopIfTrue="1" operator="equal">
      <formula>"NA"</formula>
    </cfRule>
    <cfRule type="cellIs" dxfId="504" priority="778" stopIfTrue="1" operator="equal">
      <formula>"NA"</formula>
    </cfRule>
  </conditionalFormatting>
  <conditionalFormatting sqref="H137">
    <cfRule type="cellIs" dxfId="503" priority="783" stopIfTrue="1" operator="equal">
      <formula>"NA"</formula>
    </cfRule>
    <cfRule type="cellIs" dxfId="502" priority="784" stopIfTrue="1" operator="equal">
      <formula>"NA"</formula>
    </cfRule>
  </conditionalFormatting>
  <conditionalFormatting sqref="H137">
    <cfRule type="cellIs" dxfId="501" priority="779" stopIfTrue="1" operator="equal">
      <formula>"NA"</formula>
    </cfRule>
    <cfRule type="cellIs" dxfId="500" priority="780" stopIfTrue="1" operator="equal">
      <formula>"NA"</formula>
    </cfRule>
  </conditionalFormatting>
  <conditionalFormatting sqref="I137">
    <cfRule type="cellIs" dxfId="499" priority="773" stopIfTrue="1" operator="equal">
      <formula>"NA"</formula>
    </cfRule>
    <cfRule type="cellIs" dxfId="498" priority="774" stopIfTrue="1" operator="equal">
      <formula>"NA"</formula>
    </cfRule>
  </conditionalFormatting>
  <conditionalFormatting sqref="I137">
    <cfRule type="cellIs" dxfId="497" priority="769" stopIfTrue="1" operator="equal">
      <formula>"NA"</formula>
    </cfRule>
    <cfRule type="cellIs" dxfId="496" priority="770" stopIfTrue="1" operator="equal">
      <formula>"NA"</formula>
    </cfRule>
  </conditionalFormatting>
  <conditionalFormatting sqref="I137">
    <cfRule type="cellIs" dxfId="495" priority="775" stopIfTrue="1" operator="equal">
      <formula>"NA"</formula>
    </cfRule>
    <cfRule type="cellIs" dxfId="494" priority="776" stopIfTrue="1" operator="equal">
      <formula>"NA"</formula>
    </cfRule>
  </conditionalFormatting>
  <conditionalFormatting sqref="I137">
    <cfRule type="cellIs" dxfId="493" priority="771" stopIfTrue="1" operator="equal">
      <formula>"NA"</formula>
    </cfRule>
    <cfRule type="cellIs" dxfId="492" priority="772" stopIfTrue="1" operator="equal">
      <formula>"NA"</formula>
    </cfRule>
  </conditionalFormatting>
  <conditionalFormatting sqref="D137">
    <cfRule type="cellIs" dxfId="491" priority="813" stopIfTrue="1" operator="equal">
      <formula>"NA"</formula>
    </cfRule>
    <cfRule type="cellIs" dxfId="490" priority="814" stopIfTrue="1" operator="equal">
      <formula>"NA"</formula>
    </cfRule>
  </conditionalFormatting>
  <conditionalFormatting sqref="D137">
    <cfRule type="cellIs" dxfId="489" priority="809" stopIfTrue="1" operator="equal">
      <formula>"NA"</formula>
    </cfRule>
    <cfRule type="cellIs" dxfId="488" priority="810" stopIfTrue="1" operator="equal">
      <formula>"NA"</formula>
    </cfRule>
  </conditionalFormatting>
  <conditionalFormatting sqref="D137">
    <cfRule type="cellIs" dxfId="487" priority="815" stopIfTrue="1" operator="equal">
      <formula>"NA"</formula>
    </cfRule>
    <cfRule type="cellIs" dxfId="486" priority="816" stopIfTrue="1" operator="equal">
      <formula>"NA"</formula>
    </cfRule>
  </conditionalFormatting>
  <conditionalFormatting sqref="D137">
    <cfRule type="cellIs" dxfId="485" priority="811" stopIfTrue="1" operator="equal">
      <formula>"NA"</formula>
    </cfRule>
    <cfRule type="cellIs" dxfId="484" priority="812" stopIfTrue="1" operator="equal">
      <formula>"NA"</formula>
    </cfRule>
  </conditionalFormatting>
  <conditionalFormatting sqref="E137">
    <cfRule type="cellIs" dxfId="483" priority="805" stopIfTrue="1" operator="equal">
      <formula>"NA"</formula>
    </cfRule>
    <cfRule type="cellIs" dxfId="482" priority="806" stopIfTrue="1" operator="equal">
      <formula>"NA"</formula>
    </cfRule>
  </conditionalFormatting>
  <conditionalFormatting sqref="E137">
    <cfRule type="cellIs" dxfId="481" priority="801" stopIfTrue="1" operator="equal">
      <formula>"NA"</formula>
    </cfRule>
    <cfRule type="cellIs" dxfId="480" priority="802" stopIfTrue="1" operator="equal">
      <formula>"NA"</formula>
    </cfRule>
  </conditionalFormatting>
  <conditionalFormatting sqref="E137">
    <cfRule type="cellIs" dxfId="479" priority="807" stopIfTrue="1" operator="equal">
      <formula>"NA"</formula>
    </cfRule>
    <cfRule type="cellIs" dxfId="478" priority="808" stopIfTrue="1" operator="equal">
      <formula>"NA"</formula>
    </cfRule>
  </conditionalFormatting>
  <conditionalFormatting sqref="E137">
    <cfRule type="cellIs" dxfId="477" priority="803" stopIfTrue="1" operator="equal">
      <formula>"NA"</formula>
    </cfRule>
    <cfRule type="cellIs" dxfId="476" priority="804" stopIfTrue="1" operator="equal">
      <formula>"NA"</formula>
    </cfRule>
  </conditionalFormatting>
  <conditionalFormatting sqref="F137">
    <cfRule type="cellIs" dxfId="475" priority="797" stopIfTrue="1" operator="equal">
      <formula>"NA"</formula>
    </cfRule>
    <cfRule type="cellIs" dxfId="474" priority="798" stopIfTrue="1" operator="equal">
      <formula>"NA"</formula>
    </cfRule>
  </conditionalFormatting>
  <conditionalFormatting sqref="F137">
    <cfRule type="cellIs" dxfId="473" priority="793" stopIfTrue="1" operator="equal">
      <formula>"NA"</formula>
    </cfRule>
    <cfRule type="cellIs" dxfId="472" priority="794" stopIfTrue="1" operator="equal">
      <formula>"NA"</formula>
    </cfRule>
  </conditionalFormatting>
  <conditionalFormatting sqref="F137">
    <cfRule type="cellIs" dxfId="471" priority="799" stopIfTrue="1" operator="equal">
      <formula>"NA"</formula>
    </cfRule>
    <cfRule type="cellIs" dxfId="470" priority="800" stopIfTrue="1" operator="equal">
      <formula>"NA"</formula>
    </cfRule>
  </conditionalFormatting>
  <conditionalFormatting sqref="F137">
    <cfRule type="cellIs" dxfId="469" priority="795" stopIfTrue="1" operator="equal">
      <formula>"NA"</formula>
    </cfRule>
    <cfRule type="cellIs" dxfId="468" priority="796" stopIfTrue="1" operator="equal">
      <formula>"NA"</formula>
    </cfRule>
  </conditionalFormatting>
  <conditionalFormatting sqref="G137">
    <cfRule type="cellIs" dxfId="467" priority="789" stopIfTrue="1" operator="equal">
      <formula>"NA"</formula>
    </cfRule>
    <cfRule type="cellIs" dxfId="466" priority="790" stopIfTrue="1" operator="equal">
      <formula>"NA"</formula>
    </cfRule>
  </conditionalFormatting>
  <conditionalFormatting sqref="G137">
    <cfRule type="cellIs" dxfId="465" priority="785" stopIfTrue="1" operator="equal">
      <formula>"NA"</formula>
    </cfRule>
    <cfRule type="cellIs" dxfId="464" priority="786" stopIfTrue="1" operator="equal">
      <formula>"NA"</formula>
    </cfRule>
  </conditionalFormatting>
  <conditionalFormatting sqref="G137">
    <cfRule type="cellIs" dxfId="463" priority="791" stopIfTrue="1" operator="equal">
      <formula>"NA"</formula>
    </cfRule>
    <cfRule type="cellIs" dxfId="462" priority="792" stopIfTrue="1" operator="equal">
      <formula>"NA"</formula>
    </cfRule>
  </conditionalFormatting>
  <conditionalFormatting sqref="G137">
    <cfRule type="cellIs" dxfId="461" priority="787" stopIfTrue="1" operator="equal">
      <formula>"NA"</formula>
    </cfRule>
    <cfRule type="cellIs" dxfId="460" priority="788" stopIfTrue="1" operator="equal">
      <formula>"NA"</formula>
    </cfRule>
  </conditionalFormatting>
  <conditionalFormatting sqref="H160">
    <cfRule type="cellIs" dxfId="459" priority="733" stopIfTrue="1" operator="equal">
      <formula>"NA"</formula>
    </cfRule>
    <cfRule type="cellIs" dxfId="458" priority="734" stopIfTrue="1" operator="equal">
      <formula>"NA"</formula>
    </cfRule>
  </conditionalFormatting>
  <conditionalFormatting sqref="H160">
    <cfRule type="cellIs" dxfId="457" priority="729" stopIfTrue="1" operator="equal">
      <formula>"NA"</formula>
    </cfRule>
    <cfRule type="cellIs" dxfId="456" priority="730" stopIfTrue="1" operator="equal">
      <formula>"NA"</formula>
    </cfRule>
  </conditionalFormatting>
  <conditionalFormatting sqref="H160">
    <cfRule type="cellIs" dxfId="455" priority="735" stopIfTrue="1" operator="equal">
      <formula>"NA"</formula>
    </cfRule>
    <cfRule type="cellIs" dxfId="454" priority="736" stopIfTrue="1" operator="equal">
      <formula>"NA"</formula>
    </cfRule>
  </conditionalFormatting>
  <conditionalFormatting sqref="H160">
    <cfRule type="cellIs" dxfId="453" priority="731" stopIfTrue="1" operator="equal">
      <formula>"NA"</formula>
    </cfRule>
    <cfRule type="cellIs" dxfId="452" priority="732" stopIfTrue="1" operator="equal">
      <formula>"NA"</formula>
    </cfRule>
  </conditionalFormatting>
  <conditionalFormatting sqref="I160">
    <cfRule type="cellIs" dxfId="451" priority="725" stopIfTrue="1" operator="equal">
      <formula>"NA"</formula>
    </cfRule>
    <cfRule type="cellIs" dxfId="450" priority="726" stopIfTrue="1" operator="equal">
      <formula>"NA"</formula>
    </cfRule>
  </conditionalFormatting>
  <conditionalFormatting sqref="I160">
    <cfRule type="cellIs" dxfId="449" priority="721" stopIfTrue="1" operator="equal">
      <formula>"NA"</formula>
    </cfRule>
    <cfRule type="cellIs" dxfId="448" priority="722" stopIfTrue="1" operator="equal">
      <formula>"NA"</formula>
    </cfRule>
  </conditionalFormatting>
  <conditionalFormatting sqref="I160">
    <cfRule type="cellIs" dxfId="447" priority="727" stopIfTrue="1" operator="equal">
      <formula>"NA"</formula>
    </cfRule>
    <cfRule type="cellIs" dxfId="446" priority="728" stopIfTrue="1" operator="equal">
      <formula>"NA"</formula>
    </cfRule>
  </conditionalFormatting>
  <conditionalFormatting sqref="I160">
    <cfRule type="cellIs" dxfId="445" priority="723" stopIfTrue="1" operator="equal">
      <formula>"NA"</formula>
    </cfRule>
    <cfRule type="cellIs" dxfId="444" priority="724" stopIfTrue="1" operator="equal">
      <formula>"NA"</formula>
    </cfRule>
  </conditionalFormatting>
  <conditionalFormatting sqref="D160">
    <cfRule type="cellIs" dxfId="443" priority="765" stopIfTrue="1" operator="equal">
      <formula>"NA"</formula>
    </cfRule>
    <cfRule type="cellIs" dxfId="442" priority="766" stopIfTrue="1" operator="equal">
      <formula>"NA"</formula>
    </cfRule>
  </conditionalFormatting>
  <conditionalFormatting sqref="D160">
    <cfRule type="cellIs" dxfId="441" priority="761" stopIfTrue="1" operator="equal">
      <formula>"NA"</formula>
    </cfRule>
    <cfRule type="cellIs" dxfId="440" priority="762" stopIfTrue="1" operator="equal">
      <formula>"NA"</formula>
    </cfRule>
  </conditionalFormatting>
  <conditionalFormatting sqref="D160">
    <cfRule type="cellIs" dxfId="439" priority="767" stopIfTrue="1" operator="equal">
      <formula>"NA"</formula>
    </cfRule>
    <cfRule type="cellIs" dxfId="438" priority="768" stopIfTrue="1" operator="equal">
      <formula>"NA"</formula>
    </cfRule>
  </conditionalFormatting>
  <conditionalFormatting sqref="D160">
    <cfRule type="cellIs" dxfId="437" priority="763" stopIfTrue="1" operator="equal">
      <formula>"NA"</formula>
    </cfRule>
    <cfRule type="cellIs" dxfId="436" priority="764" stopIfTrue="1" operator="equal">
      <formula>"NA"</formula>
    </cfRule>
  </conditionalFormatting>
  <conditionalFormatting sqref="E160">
    <cfRule type="cellIs" dxfId="435" priority="757" stopIfTrue="1" operator="equal">
      <formula>"NA"</formula>
    </cfRule>
    <cfRule type="cellIs" dxfId="434" priority="758" stopIfTrue="1" operator="equal">
      <formula>"NA"</formula>
    </cfRule>
  </conditionalFormatting>
  <conditionalFormatting sqref="E160">
    <cfRule type="cellIs" dxfId="433" priority="753" stopIfTrue="1" operator="equal">
      <formula>"NA"</formula>
    </cfRule>
    <cfRule type="cellIs" dxfId="432" priority="754" stopIfTrue="1" operator="equal">
      <formula>"NA"</formula>
    </cfRule>
  </conditionalFormatting>
  <conditionalFormatting sqref="E160">
    <cfRule type="cellIs" dxfId="431" priority="759" stopIfTrue="1" operator="equal">
      <formula>"NA"</formula>
    </cfRule>
    <cfRule type="cellIs" dxfId="430" priority="760" stopIfTrue="1" operator="equal">
      <formula>"NA"</formula>
    </cfRule>
  </conditionalFormatting>
  <conditionalFormatting sqref="E160">
    <cfRule type="cellIs" dxfId="429" priority="755" stopIfTrue="1" operator="equal">
      <formula>"NA"</formula>
    </cfRule>
    <cfRule type="cellIs" dxfId="428" priority="756" stopIfTrue="1" operator="equal">
      <formula>"NA"</formula>
    </cfRule>
  </conditionalFormatting>
  <conditionalFormatting sqref="F160">
    <cfRule type="cellIs" dxfId="427" priority="749" stopIfTrue="1" operator="equal">
      <formula>"NA"</formula>
    </cfRule>
    <cfRule type="cellIs" dxfId="426" priority="750" stopIfTrue="1" operator="equal">
      <formula>"NA"</formula>
    </cfRule>
  </conditionalFormatting>
  <conditionalFormatting sqref="F160">
    <cfRule type="cellIs" dxfId="425" priority="745" stopIfTrue="1" operator="equal">
      <formula>"NA"</formula>
    </cfRule>
    <cfRule type="cellIs" dxfId="424" priority="746" stopIfTrue="1" operator="equal">
      <formula>"NA"</formula>
    </cfRule>
  </conditionalFormatting>
  <conditionalFormatting sqref="F160">
    <cfRule type="cellIs" dxfId="423" priority="751" stopIfTrue="1" operator="equal">
      <formula>"NA"</formula>
    </cfRule>
    <cfRule type="cellIs" dxfId="422" priority="752" stopIfTrue="1" operator="equal">
      <formula>"NA"</formula>
    </cfRule>
  </conditionalFormatting>
  <conditionalFormatting sqref="F160">
    <cfRule type="cellIs" dxfId="421" priority="747" stopIfTrue="1" operator="equal">
      <formula>"NA"</formula>
    </cfRule>
    <cfRule type="cellIs" dxfId="420" priority="748" stopIfTrue="1" operator="equal">
      <formula>"NA"</formula>
    </cfRule>
  </conditionalFormatting>
  <conditionalFormatting sqref="G160">
    <cfRule type="cellIs" dxfId="419" priority="741" stopIfTrue="1" operator="equal">
      <formula>"NA"</formula>
    </cfRule>
    <cfRule type="cellIs" dxfId="418" priority="742" stopIfTrue="1" operator="equal">
      <formula>"NA"</formula>
    </cfRule>
  </conditionalFormatting>
  <conditionalFormatting sqref="G160">
    <cfRule type="cellIs" dxfId="417" priority="737" stopIfTrue="1" operator="equal">
      <formula>"NA"</formula>
    </cfRule>
    <cfRule type="cellIs" dxfId="416" priority="738" stopIfTrue="1" operator="equal">
      <formula>"NA"</formula>
    </cfRule>
  </conditionalFormatting>
  <conditionalFormatting sqref="G160">
    <cfRule type="cellIs" dxfId="415" priority="743" stopIfTrue="1" operator="equal">
      <formula>"NA"</formula>
    </cfRule>
    <cfRule type="cellIs" dxfId="414" priority="744" stopIfTrue="1" operator="equal">
      <formula>"NA"</formula>
    </cfRule>
  </conditionalFormatting>
  <conditionalFormatting sqref="G160">
    <cfRule type="cellIs" dxfId="413" priority="739" stopIfTrue="1" operator="equal">
      <formula>"NA"</formula>
    </cfRule>
    <cfRule type="cellIs" dxfId="412" priority="740" stopIfTrue="1" operator="equal">
      <formula>"NA"</formula>
    </cfRule>
  </conditionalFormatting>
  <conditionalFormatting sqref="H175">
    <cfRule type="cellIs" dxfId="411" priority="705" operator="equal">
      <formula>"NA"</formula>
    </cfRule>
    <cfRule type="cellIs" dxfId="410" priority="706" operator="equal">
      <formula>"NA"</formula>
    </cfRule>
  </conditionalFormatting>
  <conditionalFormatting sqref="H161:H164 H166 H168 H170">
    <cfRule type="cellIs" dxfId="409" priority="707" operator="equal">
      <formula>"NA"</formula>
    </cfRule>
    <cfRule type="cellIs" dxfId="408" priority="708" operator="equal">
      <formula>"NA"</formula>
    </cfRule>
  </conditionalFormatting>
  <conditionalFormatting sqref="H92:H95 H97 H99 H101">
    <cfRule type="cellIs" dxfId="407" priority="719" operator="equal">
      <formula>"NA"</formula>
    </cfRule>
    <cfRule type="cellIs" dxfId="406" priority="720" operator="equal">
      <formula>"NA"</formula>
    </cfRule>
  </conditionalFormatting>
  <conditionalFormatting sqref="H106">
    <cfRule type="cellIs" dxfId="405" priority="717" operator="equal">
      <formula>"NA"</formula>
    </cfRule>
    <cfRule type="cellIs" dxfId="404" priority="718" operator="equal">
      <formula>"NA"</formula>
    </cfRule>
  </conditionalFormatting>
  <conditionalFormatting sqref="H115:H118 H120 H122 H124">
    <cfRule type="cellIs" dxfId="403" priority="715" operator="equal">
      <formula>"NA"</formula>
    </cfRule>
    <cfRule type="cellIs" dxfId="402" priority="716" operator="equal">
      <formula>"NA"</formula>
    </cfRule>
  </conditionalFormatting>
  <conditionalFormatting sqref="H129">
    <cfRule type="cellIs" dxfId="401" priority="713" operator="equal">
      <formula>"NA"</formula>
    </cfRule>
    <cfRule type="cellIs" dxfId="400" priority="714" operator="equal">
      <formula>"NA"</formula>
    </cfRule>
  </conditionalFormatting>
  <conditionalFormatting sqref="H138:H141 H143 H145 H147">
    <cfRule type="cellIs" dxfId="399" priority="711" operator="equal">
      <formula>"NA"</formula>
    </cfRule>
    <cfRule type="cellIs" dxfId="398" priority="712" operator="equal">
      <formula>"NA"</formula>
    </cfRule>
  </conditionalFormatting>
  <conditionalFormatting sqref="H152">
    <cfRule type="cellIs" dxfId="397" priority="709" operator="equal">
      <formula>"NA"</formula>
    </cfRule>
    <cfRule type="cellIs" dxfId="396" priority="710" operator="equal">
      <formula>"NA"</formula>
    </cfRule>
  </conditionalFormatting>
  <conditionalFormatting sqref="J91">
    <cfRule type="cellIs" dxfId="395" priority="701" stopIfTrue="1" operator="equal">
      <formula>"NA"</formula>
    </cfRule>
    <cfRule type="cellIs" dxfId="394" priority="702" stopIfTrue="1" operator="equal">
      <formula>"NA"</formula>
    </cfRule>
  </conditionalFormatting>
  <conditionalFormatting sqref="J91">
    <cfRule type="cellIs" dxfId="393" priority="703" stopIfTrue="1" operator="equal">
      <formula>"NA"</formula>
    </cfRule>
    <cfRule type="cellIs" dxfId="392" priority="704" stopIfTrue="1" operator="equal">
      <formula>"NA"</formula>
    </cfRule>
  </conditionalFormatting>
  <conditionalFormatting sqref="J91">
    <cfRule type="cellIs" dxfId="391" priority="697" stopIfTrue="1" operator="equal">
      <formula>"NA"</formula>
    </cfRule>
    <cfRule type="cellIs" dxfId="390" priority="698" stopIfTrue="1" operator="equal">
      <formula>"NA"</formula>
    </cfRule>
  </conditionalFormatting>
  <conditionalFormatting sqref="J91">
    <cfRule type="cellIs" dxfId="389" priority="699" stopIfTrue="1" operator="equal">
      <formula>"NA"</formula>
    </cfRule>
    <cfRule type="cellIs" dxfId="388" priority="700" stopIfTrue="1" operator="equal">
      <formula>"NA"</formula>
    </cfRule>
  </conditionalFormatting>
  <conditionalFormatting sqref="J114">
    <cfRule type="cellIs" dxfId="387" priority="693" stopIfTrue="1" operator="equal">
      <formula>"NA"</formula>
    </cfRule>
    <cfRule type="cellIs" dxfId="386" priority="694" stopIfTrue="1" operator="equal">
      <formula>"NA"</formula>
    </cfRule>
  </conditionalFormatting>
  <conditionalFormatting sqref="J114">
    <cfRule type="cellIs" dxfId="385" priority="695" stopIfTrue="1" operator="equal">
      <formula>"NA"</formula>
    </cfRule>
    <cfRule type="cellIs" dxfId="384" priority="696" stopIfTrue="1" operator="equal">
      <formula>"NA"</formula>
    </cfRule>
  </conditionalFormatting>
  <conditionalFormatting sqref="J114">
    <cfRule type="cellIs" dxfId="383" priority="689" stopIfTrue="1" operator="equal">
      <formula>"NA"</formula>
    </cfRule>
    <cfRule type="cellIs" dxfId="382" priority="690" stopIfTrue="1" operator="equal">
      <formula>"NA"</formula>
    </cfRule>
  </conditionalFormatting>
  <conditionalFormatting sqref="J114">
    <cfRule type="cellIs" dxfId="381" priority="691" stopIfTrue="1" operator="equal">
      <formula>"NA"</formula>
    </cfRule>
    <cfRule type="cellIs" dxfId="380" priority="692" stopIfTrue="1" operator="equal">
      <formula>"NA"</formula>
    </cfRule>
  </conditionalFormatting>
  <conditionalFormatting sqref="J137">
    <cfRule type="cellIs" dxfId="379" priority="685" stopIfTrue="1" operator="equal">
      <formula>"NA"</formula>
    </cfRule>
    <cfRule type="cellIs" dxfId="378" priority="686" stopIfTrue="1" operator="equal">
      <formula>"NA"</formula>
    </cfRule>
  </conditionalFormatting>
  <conditionalFormatting sqref="J137">
    <cfRule type="cellIs" dxfId="377" priority="687" stopIfTrue="1" operator="equal">
      <formula>"NA"</formula>
    </cfRule>
    <cfRule type="cellIs" dxfId="376" priority="688" stopIfTrue="1" operator="equal">
      <formula>"NA"</formula>
    </cfRule>
  </conditionalFormatting>
  <conditionalFormatting sqref="J137">
    <cfRule type="cellIs" dxfId="375" priority="681" stopIfTrue="1" operator="equal">
      <formula>"NA"</formula>
    </cfRule>
    <cfRule type="cellIs" dxfId="374" priority="682" stopIfTrue="1" operator="equal">
      <formula>"NA"</formula>
    </cfRule>
  </conditionalFormatting>
  <conditionalFormatting sqref="J137">
    <cfRule type="cellIs" dxfId="373" priority="683" stopIfTrue="1" operator="equal">
      <formula>"NA"</formula>
    </cfRule>
    <cfRule type="cellIs" dxfId="372" priority="684" stopIfTrue="1" operator="equal">
      <formula>"NA"</formula>
    </cfRule>
  </conditionalFormatting>
  <conditionalFormatting sqref="J160">
    <cfRule type="cellIs" dxfId="371" priority="677" stopIfTrue="1" operator="equal">
      <formula>"NA"</formula>
    </cfRule>
    <cfRule type="cellIs" dxfId="370" priority="678" stopIfTrue="1" operator="equal">
      <formula>"NA"</formula>
    </cfRule>
  </conditionalFormatting>
  <conditionalFormatting sqref="J160">
    <cfRule type="cellIs" dxfId="369" priority="679" stopIfTrue="1" operator="equal">
      <formula>"NA"</formula>
    </cfRule>
    <cfRule type="cellIs" dxfId="368" priority="680" stopIfTrue="1" operator="equal">
      <formula>"NA"</formula>
    </cfRule>
  </conditionalFormatting>
  <conditionalFormatting sqref="J160">
    <cfRule type="cellIs" dxfId="367" priority="673" stopIfTrue="1" operator="equal">
      <formula>"NA"</formula>
    </cfRule>
    <cfRule type="cellIs" dxfId="366" priority="674" stopIfTrue="1" operator="equal">
      <formula>"NA"</formula>
    </cfRule>
  </conditionalFormatting>
  <conditionalFormatting sqref="J160">
    <cfRule type="cellIs" dxfId="365" priority="675" stopIfTrue="1" operator="equal">
      <formula>"NA"</formula>
    </cfRule>
    <cfRule type="cellIs" dxfId="364" priority="676" stopIfTrue="1" operator="equal">
      <formula>"NA"</formula>
    </cfRule>
  </conditionalFormatting>
  <conditionalFormatting sqref="H183">
    <cfRule type="cellIs" dxfId="363" priority="637" stopIfTrue="1" operator="equal">
      <formula>"NA"</formula>
    </cfRule>
    <cfRule type="cellIs" dxfId="362" priority="638" stopIfTrue="1" operator="equal">
      <formula>"NA"</formula>
    </cfRule>
  </conditionalFormatting>
  <conditionalFormatting sqref="H183">
    <cfRule type="cellIs" dxfId="361" priority="633" stopIfTrue="1" operator="equal">
      <formula>"NA"</formula>
    </cfRule>
    <cfRule type="cellIs" dxfId="360" priority="634" stopIfTrue="1" operator="equal">
      <formula>"NA"</formula>
    </cfRule>
  </conditionalFormatting>
  <conditionalFormatting sqref="H183">
    <cfRule type="cellIs" dxfId="359" priority="639" stopIfTrue="1" operator="equal">
      <formula>"NA"</formula>
    </cfRule>
    <cfRule type="cellIs" dxfId="358" priority="640" stopIfTrue="1" operator="equal">
      <formula>"NA"</formula>
    </cfRule>
  </conditionalFormatting>
  <conditionalFormatting sqref="H183">
    <cfRule type="cellIs" dxfId="357" priority="635" stopIfTrue="1" operator="equal">
      <formula>"NA"</formula>
    </cfRule>
    <cfRule type="cellIs" dxfId="356" priority="636" stopIfTrue="1" operator="equal">
      <formula>"NA"</formula>
    </cfRule>
  </conditionalFormatting>
  <conditionalFormatting sqref="I183">
    <cfRule type="cellIs" dxfId="355" priority="629" stopIfTrue="1" operator="equal">
      <formula>"NA"</formula>
    </cfRule>
    <cfRule type="cellIs" dxfId="354" priority="630" stopIfTrue="1" operator="equal">
      <formula>"NA"</formula>
    </cfRule>
  </conditionalFormatting>
  <conditionalFormatting sqref="I183">
    <cfRule type="cellIs" dxfId="353" priority="625" stopIfTrue="1" operator="equal">
      <formula>"NA"</formula>
    </cfRule>
    <cfRule type="cellIs" dxfId="352" priority="626" stopIfTrue="1" operator="equal">
      <formula>"NA"</formula>
    </cfRule>
  </conditionalFormatting>
  <conditionalFormatting sqref="I183">
    <cfRule type="cellIs" dxfId="351" priority="631" stopIfTrue="1" operator="equal">
      <formula>"NA"</formula>
    </cfRule>
    <cfRule type="cellIs" dxfId="350" priority="632" stopIfTrue="1" operator="equal">
      <formula>"NA"</formula>
    </cfRule>
  </conditionalFormatting>
  <conditionalFormatting sqref="I183">
    <cfRule type="cellIs" dxfId="349" priority="627" stopIfTrue="1" operator="equal">
      <formula>"NA"</formula>
    </cfRule>
    <cfRule type="cellIs" dxfId="348" priority="628" stopIfTrue="1" operator="equal">
      <formula>"NA"</formula>
    </cfRule>
  </conditionalFormatting>
  <conditionalFormatting sqref="D183">
    <cfRule type="cellIs" dxfId="347" priority="669" stopIfTrue="1" operator="equal">
      <formula>"NA"</formula>
    </cfRule>
    <cfRule type="cellIs" dxfId="346" priority="670" stopIfTrue="1" operator="equal">
      <formula>"NA"</formula>
    </cfRule>
  </conditionalFormatting>
  <conditionalFormatting sqref="D183">
    <cfRule type="cellIs" dxfId="345" priority="665" stopIfTrue="1" operator="equal">
      <formula>"NA"</formula>
    </cfRule>
    <cfRule type="cellIs" dxfId="344" priority="666" stopIfTrue="1" operator="equal">
      <formula>"NA"</formula>
    </cfRule>
  </conditionalFormatting>
  <conditionalFormatting sqref="D183">
    <cfRule type="cellIs" dxfId="343" priority="671" stopIfTrue="1" operator="equal">
      <formula>"NA"</formula>
    </cfRule>
    <cfRule type="cellIs" dxfId="342" priority="672" stopIfTrue="1" operator="equal">
      <formula>"NA"</formula>
    </cfRule>
  </conditionalFormatting>
  <conditionalFormatting sqref="D183">
    <cfRule type="cellIs" dxfId="341" priority="667" stopIfTrue="1" operator="equal">
      <formula>"NA"</formula>
    </cfRule>
    <cfRule type="cellIs" dxfId="340" priority="668" stopIfTrue="1" operator="equal">
      <formula>"NA"</formula>
    </cfRule>
  </conditionalFormatting>
  <conditionalFormatting sqref="E183">
    <cfRule type="cellIs" dxfId="339" priority="661" stopIfTrue="1" operator="equal">
      <formula>"NA"</formula>
    </cfRule>
    <cfRule type="cellIs" dxfId="338" priority="662" stopIfTrue="1" operator="equal">
      <formula>"NA"</formula>
    </cfRule>
  </conditionalFormatting>
  <conditionalFormatting sqref="E183">
    <cfRule type="cellIs" dxfId="337" priority="657" stopIfTrue="1" operator="equal">
      <formula>"NA"</formula>
    </cfRule>
    <cfRule type="cellIs" dxfId="336" priority="658" stopIfTrue="1" operator="equal">
      <formula>"NA"</formula>
    </cfRule>
  </conditionalFormatting>
  <conditionalFormatting sqref="E183">
    <cfRule type="cellIs" dxfId="335" priority="663" stopIfTrue="1" operator="equal">
      <formula>"NA"</formula>
    </cfRule>
    <cfRule type="cellIs" dxfId="334" priority="664" stopIfTrue="1" operator="equal">
      <formula>"NA"</formula>
    </cfRule>
  </conditionalFormatting>
  <conditionalFormatting sqref="E183">
    <cfRule type="cellIs" dxfId="333" priority="659" stopIfTrue="1" operator="equal">
      <formula>"NA"</formula>
    </cfRule>
    <cfRule type="cellIs" dxfId="332" priority="660" stopIfTrue="1" operator="equal">
      <formula>"NA"</formula>
    </cfRule>
  </conditionalFormatting>
  <conditionalFormatting sqref="F183">
    <cfRule type="cellIs" dxfId="331" priority="653" stopIfTrue="1" operator="equal">
      <formula>"NA"</formula>
    </cfRule>
    <cfRule type="cellIs" dxfId="330" priority="654" stopIfTrue="1" operator="equal">
      <formula>"NA"</formula>
    </cfRule>
  </conditionalFormatting>
  <conditionalFormatting sqref="F183">
    <cfRule type="cellIs" dxfId="329" priority="649" stopIfTrue="1" operator="equal">
      <formula>"NA"</formula>
    </cfRule>
    <cfRule type="cellIs" dxfId="328" priority="650" stopIfTrue="1" operator="equal">
      <formula>"NA"</formula>
    </cfRule>
  </conditionalFormatting>
  <conditionalFormatting sqref="F183">
    <cfRule type="cellIs" dxfId="327" priority="655" stopIfTrue="1" operator="equal">
      <formula>"NA"</formula>
    </cfRule>
    <cfRule type="cellIs" dxfId="326" priority="656" stopIfTrue="1" operator="equal">
      <formula>"NA"</formula>
    </cfRule>
  </conditionalFormatting>
  <conditionalFormatting sqref="F183">
    <cfRule type="cellIs" dxfId="325" priority="651" stopIfTrue="1" operator="equal">
      <formula>"NA"</formula>
    </cfRule>
    <cfRule type="cellIs" dxfId="324" priority="652" stopIfTrue="1" operator="equal">
      <formula>"NA"</formula>
    </cfRule>
  </conditionalFormatting>
  <conditionalFormatting sqref="G183">
    <cfRule type="cellIs" dxfId="323" priority="645" stopIfTrue="1" operator="equal">
      <formula>"NA"</formula>
    </cfRule>
    <cfRule type="cellIs" dxfId="322" priority="646" stopIfTrue="1" operator="equal">
      <formula>"NA"</formula>
    </cfRule>
  </conditionalFormatting>
  <conditionalFormatting sqref="G183">
    <cfRule type="cellIs" dxfId="321" priority="641" stopIfTrue="1" operator="equal">
      <formula>"NA"</formula>
    </cfRule>
    <cfRule type="cellIs" dxfId="320" priority="642" stopIfTrue="1" operator="equal">
      <formula>"NA"</formula>
    </cfRule>
  </conditionalFormatting>
  <conditionalFormatting sqref="G183">
    <cfRule type="cellIs" dxfId="319" priority="647" stopIfTrue="1" operator="equal">
      <formula>"NA"</formula>
    </cfRule>
    <cfRule type="cellIs" dxfId="318" priority="648" stopIfTrue="1" operator="equal">
      <formula>"NA"</formula>
    </cfRule>
  </conditionalFormatting>
  <conditionalFormatting sqref="G183">
    <cfRule type="cellIs" dxfId="317" priority="643" stopIfTrue="1" operator="equal">
      <formula>"NA"</formula>
    </cfRule>
    <cfRule type="cellIs" dxfId="316" priority="644" stopIfTrue="1" operator="equal">
      <formula>"NA"</formula>
    </cfRule>
  </conditionalFormatting>
  <conditionalFormatting sqref="H198">
    <cfRule type="cellIs" dxfId="315" priority="621" operator="equal">
      <formula>"NA"</formula>
    </cfRule>
    <cfRule type="cellIs" dxfId="314" priority="622" operator="equal">
      <formula>"NA"</formula>
    </cfRule>
  </conditionalFormatting>
  <conditionalFormatting sqref="H184:H187 H189 H191 H193">
    <cfRule type="cellIs" dxfId="313" priority="623" operator="equal">
      <formula>"NA"</formula>
    </cfRule>
    <cfRule type="cellIs" dxfId="312" priority="624" operator="equal">
      <formula>"NA"</formula>
    </cfRule>
  </conditionalFormatting>
  <conditionalFormatting sqref="J183">
    <cfRule type="cellIs" dxfId="311" priority="617" stopIfTrue="1" operator="equal">
      <formula>"NA"</formula>
    </cfRule>
    <cfRule type="cellIs" dxfId="310" priority="618" stopIfTrue="1" operator="equal">
      <formula>"NA"</formula>
    </cfRule>
  </conditionalFormatting>
  <conditionalFormatting sqref="J183">
    <cfRule type="cellIs" dxfId="309" priority="619" stopIfTrue="1" operator="equal">
      <formula>"NA"</formula>
    </cfRule>
    <cfRule type="cellIs" dxfId="308" priority="620" stopIfTrue="1" operator="equal">
      <formula>"NA"</formula>
    </cfRule>
  </conditionalFormatting>
  <conditionalFormatting sqref="J183">
    <cfRule type="cellIs" dxfId="307" priority="613" stopIfTrue="1" operator="equal">
      <formula>"NA"</formula>
    </cfRule>
    <cfRule type="cellIs" dxfId="306" priority="614" stopIfTrue="1" operator="equal">
      <formula>"NA"</formula>
    </cfRule>
  </conditionalFormatting>
  <conditionalFormatting sqref="J183">
    <cfRule type="cellIs" dxfId="305" priority="615" stopIfTrue="1" operator="equal">
      <formula>"NA"</formula>
    </cfRule>
    <cfRule type="cellIs" dxfId="304" priority="616" stopIfTrue="1" operator="equal">
      <formula>"NA"</formula>
    </cfRule>
  </conditionalFormatting>
  <conditionalFormatting sqref="A254:G256 I254:J256">
    <cfRule type="cellIs" dxfId="303" priority="611" operator="equal">
      <formula>"NA"</formula>
    </cfRule>
    <cfRule type="cellIs" dxfId="302" priority="612" operator="equal">
      <formula>"NA"</formula>
    </cfRule>
  </conditionalFormatting>
  <conditionalFormatting sqref="A277:G279 I277:J279">
    <cfRule type="cellIs" dxfId="301" priority="609" operator="equal">
      <formula>"NA"</formula>
    </cfRule>
    <cfRule type="cellIs" dxfId="300" priority="610" operator="equal">
      <formula>"NA"</formula>
    </cfRule>
  </conditionalFormatting>
  <conditionalFormatting sqref="A300:G302 I300:J302">
    <cfRule type="cellIs" dxfId="299" priority="607" operator="equal">
      <formula>"NA"</formula>
    </cfRule>
    <cfRule type="cellIs" dxfId="298" priority="608" operator="equal">
      <formula>"NA"</formula>
    </cfRule>
  </conditionalFormatting>
  <conditionalFormatting sqref="A323:G325 I323:J325">
    <cfRule type="cellIs" dxfId="297" priority="605" operator="equal">
      <formula>"NA"</formula>
    </cfRule>
    <cfRule type="cellIs" dxfId="296" priority="606" operator="equal">
      <formula>"NA"</formula>
    </cfRule>
  </conditionalFormatting>
  <conditionalFormatting sqref="H679:I679 H681:I681">
    <cfRule type="cellIs" dxfId="295" priority="601" operator="equal">
      <formula>"NA"</formula>
    </cfRule>
    <cfRule type="cellIs" dxfId="294" priority="602" operator="equal">
      <formula>"NA"</formula>
    </cfRule>
  </conditionalFormatting>
  <conditionalFormatting sqref="E684:F686">
    <cfRule type="cellIs" dxfId="293" priority="599" operator="equal">
      <formula>"NA"</formula>
    </cfRule>
    <cfRule type="cellIs" dxfId="292" priority="600" operator="equal">
      <formula>"NA"</formula>
    </cfRule>
  </conditionalFormatting>
  <conditionalFormatting sqref="I688">
    <cfRule type="cellIs" dxfId="291" priority="593" operator="equal">
      <formula>"NA"</formula>
    </cfRule>
    <cfRule type="cellIs" dxfId="290" priority="594" operator="equal">
      <formula>"NA"</formula>
    </cfRule>
  </conditionalFormatting>
  <conditionalFormatting sqref="E691:F693 I691:I693">
    <cfRule type="cellIs" dxfId="289" priority="591" operator="equal">
      <formula>"NA"</formula>
    </cfRule>
    <cfRule type="cellIs" dxfId="288" priority="592" operator="equal">
      <formula>"NA"</formula>
    </cfRule>
  </conditionalFormatting>
  <conditionalFormatting sqref="G691:G693">
    <cfRule type="cellIs" dxfId="287" priority="587" operator="equal">
      <formula>"NA"</formula>
    </cfRule>
    <cfRule type="cellIs" dxfId="286" priority="588" operator="equal">
      <formula>"NA"</formula>
    </cfRule>
  </conditionalFormatting>
  <conditionalFormatting sqref="H697:I697">
    <cfRule type="cellIs" dxfId="285" priority="583" operator="equal">
      <formula>"NA"</formula>
    </cfRule>
    <cfRule type="cellIs" dxfId="284" priority="584" operator="equal">
      <formula>"NA"</formula>
    </cfRule>
  </conditionalFormatting>
  <conditionalFormatting sqref="E700:F702 I700:I702">
    <cfRule type="cellIs" dxfId="283" priority="581" operator="equal">
      <formula>"NA"</formula>
    </cfRule>
    <cfRule type="cellIs" dxfId="282" priority="582" operator="equal">
      <formula>"NA"</formula>
    </cfRule>
  </conditionalFormatting>
  <conditionalFormatting sqref="G700:G702">
    <cfRule type="cellIs" dxfId="281" priority="577" operator="equal">
      <formula>"NA"</formula>
    </cfRule>
    <cfRule type="cellIs" dxfId="280" priority="578" operator="equal">
      <formula>"NA"</formula>
    </cfRule>
  </conditionalFormatting>
  <conditionalFormatting sqref="H704:I704">
    <cfRule type="cellIs" dxfId="279" priority="575" operator="equal">
      <formula>"NA"</formula>
    </cfRule>
    <cfRule type="cellIs" dxfId="278" priority="576" operator="equal">
      <formula>"NA"</formula>
    </cfRule>
  </conditionalFormatting>
  <conditionalFormatting sqref="E707:F709 I707:I709">
    <cfRule type="cellIs" dxfId="277" priority="573" operator="equal">
      <formula>"NA"</formula>
    </cfRule>
    <cfRule type="cellIs" dxfId="276" priority="574" operator="equal">
      <formula>"NA"</formula>
    </cfRule>
  </conditionalFormatting>
  <conditionalFormatting sqref="G707:G709">
    <cfRule type="cellIs" dxfId="275" priority="569" operator="equal">
      <formula>"NA"</formula>
    </cfRule>
    <cfRule type="cellIs" dxfId="274" priority="570" operator="equal">
      <formula>"NA"</formula>
    </cfRule>
  </conditionalFormatting>
  <conditionalFormatting sqref="A333:G333 I333:J333">
    <cfRule type="cellIs" dxfId="273" priority="563" operator="equal">
      <formula>"NA"</formula>
    </cfRule>
    <cfRule type="cellIs" dxfId="272" priority="564" operator="equal">
      <formula>"NA"</formula>
    </cfRule>
  </conditionalFormatting>
  <conditionalFormatting sqref="H9:H12">
    <cfRule type="cellIs" dxfId="271" priority="283" operator="equal">
      <formula>"NA"</formula>
    </cfRule>
    <cfRule type="cellIs" dxfId="270" priority="284" operator="equal">
      <formula>"NA"</formula>
    </cfRule>
  </conditionalFormatting>
  <conditionalFormatting sqref="H16:H19">
    <cfRule type="cellIs" dxfId="269" priority="281" operator="equal">
      <formula>"NA"</formula>
    </cfRule>
    <cfRule type="cellIs" dxfId="268" priority="282" operator="equal">
      <formula>"NA"</formula>
    </cfRule>
  </conditionalFormatting>
  <conditionalFormatting sqref="H23:H26">
    <cfRule type="cellIs" dxfId="267" priority="279" operator="equal">
      <formula>"NA"</formula>
    </cfRule>
    <cfRule type="cellIs" dxfId="266" priority="280" operator="equal">
      <formula>"NA"</formula>
    </cfRule>
  </conditionalFormatting>
  <conditionalFormatting sqref="H30:H33">
    <cfRule type="cellIs" dxfId="265" priority="277" operator="equal">
      <formula>"NA"</formula>
    </cfRule>
    <cfRule type="cellIs" dxfId="264" priority="278" operator="equal">
      <formula>"NA"</formula>
    </cfRule>
  </conditionalFormatting>
  <conditionalFormatting sqref="H38:H41">
    <cfRule type="cellIs" dxfId="263" priority="275" operator="equal">
      <formula>"NA"</formula>
    </cfRule>
    <cfRule type="cellIs" dxfId="262" priority="276" operator="equal">
      <formula>"NA"</formula>
    </cfRule>
  </conditionalFormatting>
  <conditionalFormatting sqref="H45:H48">
    <cfRule type="cellIs" dxfId="261" priority="273" operator="equal">
      <formula>"NA"</formula>
    </cfRule>
    <cfRule type="cellIs" dxfId="260" priority="274" operator="equal">
      <formula>"NA"</formula>
    </cfRule>
  </conditionalFormatting>
  <conditionalFormatting sqref="H52:H55">
    <cfRule type="cellIs" dxfId="259" priority="271" operator="equal">
      <formula>"NA"</formula>
    </cfRule>
    <cfRule type="cellIs" dxfId="258" priority="272" operator="equal">
      <formula>"NA"</formula>
    </cfRule>
  </conditionalFormatting>
  <conditionalFormatting sqref="H37:I37">
    <cfRule type="cellIs" dxfId="257" priority="259" operator="equal">
      <formula>"NA"</formula>
    </cfRule>
    <cfRule type="cellIs" dxfId="256" priority="260" operator="equal">
      <formula>"NA"</formula>
    </cfRule>
  </conditionalFormatting>
  <conditionalFormatting sqref="H44">
    <cfRule type="cellIs" dxfId="255" priority="255" operator="equal">
      <formula>"NA"</formula>
    </cfRule>
    <cfRule type="cellIs" dxfId="254" priority="256" operator="equal">
      <formula>"NA"</formula>
    </cfRule>
  </conditionalFormatting>
  <conditionalFormatting sqref="H51">
    <cfRule type="cellIs" dxfId="253" priority="253" operator="equal">
      <formula>"NA"</formula>
    </cfRule>
    <cfRule type="cellIs" dxfId="252" priority="254" operator="equal">
      <formula>"NA"</formula>
    </cfRule>
  </conditionalFormatting>
  <conditionalFormatting sqref="I44">
    <cfRule type="cellIs" dxfId="251" priority="251" operator="equal">
      <formula>"NA"</formula>
    </cfRule>
    <cfRule type="cellIs" dxfId="250" priority="252" operator="equal">
      <formula>"NA"</formula>
    </cfRule>
  </conditionalFormatting>
  <conditionalFormatting sqref="I51">
    <cfRule type="cellIs" dxfId="249" priority="247" operator="equal">
      <formula>"NA"</formula>
    </cfRule>
    <cfRule type="cellIs" dxfId="248" priority="248" operator="equal">
      <formula>"NA"</formula>
    </cfRule>
  </conditionalFormatting>
  <conditionalFormatting sqref="H69:H71">
    <cfRule type="cellIs" dxfId="247" priority="241" operator="equal">
      <formula>"NA"</formula>
    </cfRule>
    <cfRule type="cellIs" dxfId="246" priority="242" operator="equal">
      <formula>"NA"</formula>
    </cfRule>
  </conditionalFormatting>
  <conditionalFormatting sqref="H73:H79 G82">
    <cfRule type="cellIs" dxfId="245" priority="239" operator="equal">
      <formula>"NA"</formula>
    </cfRule>
    <cfRule type="cellIs" dxfId="244" priority="240" operator="equal">
      <formula>"NA"</formula>
    </cfRule>
  </conditionalFormatting>
  <conditionalFormatting sqref="H340:H346">
    <cfRule type="cellIs" dxfId="243" priority="235" operator="equal">
      <formula>"NA"</formula>
    </cfRule>
    <cfRule type="cellIs" dxfId="242" priority="236" operator="equal">
      <formula>"NA"</formula>
    </cfRule>
  </conditionalFormatting>
  <conditionalFormatting sqref="H351:H357">
    <cfRule type="cellIs" dxfId="241" priority="233" operator="equal">
      <formula>"NA"</formula>
    </cfRule>
    <cfRule type="cellIs" dxfId="240" priority="234" operator="equal">
      <formula>"NA"</formula>
    </cfRule>
  </conditionalFormatting>
  <conditionalFormatting sqref="H364:H369">
    <cfRule type="cellIs" dxfId="239" priority="231" operator="equal">
      <formula>"NA"</formula>
    </cfRule>
    <cfRule type="cellIs" dxfId="238" priority="232" operator="equal">
      <formula>"NA"</formula>
    </cfRule>
  </conditionalFormatting>
  <conditionalFormatting sqref="H385:H387">
    <cfRule type="cellIs" dxfId="237" priority="229" operator="equal">
      <formula>"NA"</formula>
    </cfRule>
    <cfRule type="cellIs" dxfId="236" priority="230" operator="equal">
      <formula>"NA"</formula>
    </cfRule>
  </conditionalFormatting>
  <conditionalFormatting sqref="H401:H404">
    <cfRule type="cellIs" dxfId="235" priority="225" operator="equal">
      <formula>"NA"</formula>
    </cfRule>
    <cfRule type="cellIs" dxfId="234" priority="226" operator="equal">
      <formula>"NA"</formula>
    </cfRule>
  </conditionalFormatting>
  <conditionalFormatting sqref="H406:H409">
    <cfRule type="cellIs" dxfId="233" priority="223" operator="equal">
      <formula>"NA"</formula>
    </cfRule>
    <cfRule type="cellIs" dxfId="232" priority="224" operator="equal">
      <formula>"NA"</formula>
    </cfRule>
  </conditionalFormatting>
  <conditionalFormatting sqref="H416:H418 H421:H424">
    <cfRule type="cellIs" dxfId="231" priority="221" operator="equal">
      <formula>"NA"</formula>
    </cfRule>
    <cfRule type="cellIs" dxfId="230" priority="222" operator="equal">
      <formula>"NA"</formula>
    </cfRule>
  </conditionalFormatting>
  <conditionalFormatting sqref="H426:H429">
    <cfRule type="cellIs" dxfId="229" priority="219" operator="equal">
      <formula>"NA"</formula>
    </cfRule>
    <cfRule type="cellIs" dxfId="228" priority="220" operator="equal">
      <formula>"NA"</formula>
    </cfRule>
  </conditionalFormatting>
  <conditionalFormatting sqref="H431:H434">
    <cfRule type="cellIs" dxfId="227" priority="217" operator="equal">
      <formula>"NA"</formula>
    </cfRule>
    <cfRule type="cellIs" dxfId="226" priority="218" operator="equal">
      <formula>"NA"</formula>
    </cfRule>
  </conditionalFormatting>
  <conditionalFormatting sqref="H441:H442">
    <cfRule type="cellIs" dxfId="225" priority="215" operator="equal">
      <formula>"NA"</formula>
    </cfRule>
    <cfRule type="cellIs" dxfId="224" priority="216" operator="equal">
      <formula>"NA"</formula>
    </cfRule>
  </conditionalFormatting>
  <conditionalFormatting sqref="H449:H455">
    <cfRule type="cellIs" dxfId="223" priority="213" operator="equal">
      <formula>"NA"</formula>
    </cfRule>
    <cfRule type="cellIs" dxfId="222" priority="214" operator="equal">
      <formula>"NA"</formula>
    </cfRule>
  </conditionalFormatting>
  <conditionalFormatting sqref="H462:H468">
    <cfRule type="cellIs" dxfId="221" priority="211" operator="equal">
      <formula>"NA"</formula>
    </cfRule>
    <cfRule type="cellIs" dxfId="220" priority="212" operator="equal">
      <formula>"NA"</formula>
    </cfRule>
  </conditionalFormatting>
  <conditionalFormatting sqref="H475:H481">
    <cfRule type="cellIs" dxfId="219" priority="209" operator="equal">
      <formula>"NA"</formula>
    </cfRule>
    <cfRule type="cellIs" dxfId="218" priority="210" operator="equal">
      <formula>"NA"</formula>
    </cfRule>
  </conditionalFormatting>
  <conditionalFormatting sqref="H488:H494">
    <cfRule type="cellIs" dxfId="217" priority="207" operator="equal">
      <formula>"NA"</formula>
    </cfRule>
    <cfRule type="cellIs" dxfId="216" priority="208" operator="equal">
      <formula>"NA"</formula>
    </cfRule>
  </conditionalFormatting>
  <conditionalFormatting sqref="H501:H507">
    <cfRule type="cellIs" dxfId="215" priority="205" operator="equal">
      <formula>"NA"</formula>
    </cfRule>
    <cfRule type="cellIs" dxfId="214" priority="206" operator="equal">
      <formula>"NA"</formula>
    </cfRule>
  </conditionalFormatting>
  <conditionalFormatting sqref="H514:H520">
    <cfRule type="cellIs" dxfId="213" priority="203" operator="equal">
      <formula>"NA"</formula>
    </cfRule>
    <cfRule type="cellIs" dxfId="212" priority="204" operator="equal">
      <formula>"NA"</formula>
    </cfRule>
  </conditionalFormatting>
  <conditionalFormatting sqref="H526:H532">
    <cfRule type="cellIs" dxfId="211" priority="201" operator="equal">
      <formula>"NA"</formula>
    </cfRule>
    <cfRule type="cellIs" dxfId="210" priority="202" operator="equal">
      <formula>"NA"</formula>
    </cfRule>
  </conditionalFormatting>
  <conditionalFormatting sqref="H538:H542">
    <cfRule type="cellIs" dxfId="209" priority="199" operator="equal">
      <formula>"NA"</formula>
    </cfRule>
    <cfRule type="cellIs" dxfId="208" priority="200" operator="equal">
      <formula>"NA"</formula>
    </cfRule>
  </conditionalFormatting>
  <conditionalFormatting sqref="H553:H560">
    <cfRule type="cellIs" dxfId="207" priority="197" operator="equal">
      <formula>"NA"</formula>
    </cfRule>
    <cfRule type="cellIs" dxfId="206" priority="198" operator="equal">
      <formula>"NA"</formula>
    </cfRule>
  </conditionalFormatting>
  <conditionalFormatting sqref="H568:H575">
    <cfRule type="cellIs" dxfId="205" priority="195" operator="equal">
      <formula>"NA"</formula>
    </cfRule>
    <cfRule type="cellIs" dxfId="204" priority="196" operator="equal">
      <formula>"NA"</formula>
    </cfRule>
  </conditionalFormatting>
  <conditionalFormatting sqref="H583:H590">
    <cfRule type="cellIs" dxfId="203" priority="193" operator="equal">
      <formula>"NA"</formula>
    </cfRule>
    <cfRule type="cellIs" dxfId="202" priority="194" operator="equal">
      <formula>"NA"</formula>
    </cfRule>
  </conditionalFormatting>
  <conditionalFormatting sqref="H598:H606">
    <cfRule type="cellIs" dxfId="201" priority="191" operator="equal">
      <formula>"NA"</formula>
    </cfRule>
    <cfRule type="cellIs" dxfId="200" priority="192" operator="equal">
      <formula>"NA"</formula>
    </cfRule>
  </conditionalFormatting>
  <conditionalFormatting sqref="H615:H622">
    <cfRule type="cellIs" dxfId="199" priority="189" operator="equal">
      <formula>"NA"</formula>
    </cfRule>
    <cfRule type="cellIs" dxfId="198" priority="190" operator="equal">
      <formula>"NA"</formula>
    </cfRule>
  </conditionalFormatting>
  <conditionalFormatting sqref="H630:H637">
    <cfRule type="cellIs" dxfId="197" priority="187" operator="equal">
      <formula>"NA"</formula>
    </cfRule>
    <cfRule type="cellIs" dxfId="196" priority="188" operator="equal">
      <formula>"NA"</formula>
    </cfRule>
  </conditionalFormatting>
  <conditionalFormatting sqref="H651:H655">
    <cfRule type="cellIs" dxfId="195" priority="185" operator="equal">
      <formula>"NA"</formula>
    </cfRule>
    <cfRule type="cellIs" dxfId="194" priority="186" operator="equal">
      <formula>"NA"</formula>
    </cfRule>
  </conditionalFormatting>
  <conditionalFormatting sqref="H660:H664">
    <cfRule type="cellIs" dxfId="193" priority="183" operator="equal">
      <formula>"NA"</formula>
    </cfRule>
    <cfRule type="cellIs" dxfId="192" priority="184" operator="equal">
      <formula>"NA"</formula>
    </cfRule>
  </conditionalFormatting>
  <conditionalFormatting sqref="H669:H672">
    <cfRule type="cellIs" dxfId="191" priority="181" operator="equal">
      <formula>"NA"</formula>
    </cfRule>
    <cfRule type="cellIs" dxfId="190" priority="182" operator="equal">
      <formula>"NA"</formula>
    </cfRule>
  </conditionalFormatting>
  <conditionalFormatting sqref="G792">
    <cfRule type="cellIs" dxfId="189" priority="179" operator="equal">
      <formula>"NA"</formula>
    </cfRule>
    <cfRule type="cellIs" dxfId="188" priority="180" operator="equal">
      <formula>"NA"</formula>
    </cfRule>
  </conditionalFormatting>
  <conditionalFormatting sqref="G792">
    <cfRule type="cellIs" dxfId="187" priority="177" operator="equal">
      <formula>"NA"</formula>
    </cfRule>
    <cfRule type="cellIs" dxfId="186" priority="178" operator="equal">
      <formula>"NA"</formula>
    </cfRule>
  </conditionalFormatting>
  <conditionalFormatting sqref="G792">
    <cfRule type="cellIs" dxfId="185" priority="175" operator="equal">
      <formula>"NA"</formula>
    </cfRule>
    <cfRule type="cellIs" dxfId="184" priority="176" operator="equal">
      <formula>"NA"</formula>
    </cfRule>
  </conditionalFormatting>
  <conditionalFormatting sqref="G792">
    <cfRule type="cellIs" dxfId="183" priority="173" operator="equal">
      <formula>"NA"</formula>
    </cfRule>
    <cfRule type="cellIs" dxfId="182" priority="174" operator="equal">
      <formula>"NA"</formula>
    </cfRule>
  </conditionalFormatting>
  <conditionalFormatting sqref="G792">
    <cfRule type="cellIs" dxfId="181" priority="171" operator="equal">
      <formula>"NA"</formula>
    </cfRule>
    <cfRule type="cellIs" dxfId="180" priority="172" operator="equal">
      <formula>"NA"</formula>
    </cfRule>
  </conditionalFormatting>
  <conditionalFormatting sqref="F792">
    <cfRule type="cellIs" dxfId="179" priority="169" operator="equal">
      <formula>"NA"</formula>
    </cfRule>
    <cfRule type="cellIs" dxfId="178" priority="170" operator="equal">
      <formula>"NA"</formula>
    </cfRule>
  </conditionalFormatting>
  <conditionalFormatting sqref="F792">
    <cfRule type="cellIs" dxfId="177" priority="167" operator="equal">
      <formula>"NA"</formula>
    </cfRule>
    <cfRule type="cellIs" dxfId="176" priority="168" operator="equal">
      <formula>"NA"</formula>
    </cfRule>
  </conditionalFormatting>
  <conditionalFormatting sqref="F792">
    <cfRule type="cellIs" dxfId="175" priority="165" operator="equal">
      <formula>"NA"</formula>
    </cfRule>
    <cfRule type="cellIs" dxfId="174" priority="166" operator="equal">
      <formula>"NA"</formula>
    </cfRule>
  </conditionalFormatting>
  <conditionalFormatting sqref="F792">
    <cfRule type="cellIs" dxfId="173" priority="163" operator="equal">
      <formula>"NA"</formula>
    </cfRule>
    <cfRule type="cellIs" dxfId="172" priority="164" operator="equal">
      <formula>"NA"</formula>
    </cfRule>
  </conditionalFormatting>
  <conditionalFormatting sqref="F792">
    <cfRule type="cellIs" dxfId="171" priority="161" operator="equal">
      <formula>"NA"</formula>
    </cfRule>
    <cfRule type="cellIs" dxfId="170" priority="162" operator="equal">
      <formula>"NA"</formula>
    </cfRule>
  </conditionalFormatting>
  <conditionalFormatting sqref="J37">
    <cfRule type="cellIs" dxfId="169" priority="159" operator="equal">
      <formula>"NA"</formula>
    </cfRule>
    <cfRule type="cellIs" dxfId="168" priority="160" operator="equal">
      <formula>"NA"</formula>
    </cfRule>
  </conditionalFormatting>
  <conditionalFormatting sqref="J44">
    <cfRule type="cellIs" dxfId="167" priority="157" operator="equal">
      <formula>"NA"</formula>
    </cfRule>
    <cfRule type="cellIs" dxfId="166" priority="158" operator="equal">
      <formula>"NA"</formula>
    </cfRule>
  </conditionalFormatting>
  <conditionalFormatting sqref="H50:J50">
    <cfRule type="cellIs" dxfId="165" priority="155" operator="equal">
      <formula>"NA"</formula>
    </cfRule>
    <cfRule type="cellIs" dxfId="164" priority="156" operator="equal">
      <formula>"NA"</formula>
    </cfRule>
  </conditionalFormatting>
  <conditionalFormatting sqref="J51">
    <cfRule type="cellIs" dxfId="163" priority="153" operator="equal">
      <formula>"NA"</formula>
    </cfRule>
    <cfRule type="cellIs" dxfId="162" priority="154" operator="equal">
      <formula>"NA"</formula>
    </cfRule>
  </conditionalFormatting>
  <conditionalFormatting sqref="E390:I390">
    <cfRule type="cellIs" dxfId="161" priority="151" operator="equal">
      <formula>"NA"</formula>
    </cfRule>
    <cfRule type="cellIs" dxfId="160" priority="152" operator="equal">
      <formula>"NA"</formula>
    </cfRule>
  </conditionalFormatting>
  <conditionalFormatting sqref="E415:I415">
    <cfRule type="cellIs" dxfId="159" priority="149" operator="equal">
      <formula>"NA"</formula>
    </cfRule>
    <cfRule type="cellIs" dxfId="158" priority="150" operator="equal">
      <formula>"NA"</formula>
    </cfRule>
  </conditionalFormatting>
  <conditionalFormatting sqref="H65:J65 H58:I58 J58:J62">
    <cfRule type="cellIs" dxfId="157" priority="147" operator="equal">
      <formula>"NA"</formula>
    </cfRule>
    <cfRule type="cellIs" dxfId="156" priority="148" operator="equal">
      <formula>"NA"</formula>
    </cfRule>
  </conditionalFormatting>
  <conditionalFormatting sqref="H63:I64">
    <cfRule type="cellIs" dxfId="155" priority="145" operator="equal">
      <formula>"NA"</formula>
    </cfRule>
    <cfRule type="cellIs" dxfId="154" priority="146" operator="equal">
      <formula>"NA"</formula>
    </cfRule>
  </conditionalFormatting>
  <conditionalFormatting sqref="H350">
    <cfRule type="cellIs" dxfId="153" priority="143" operator="equal">
      <formula>"NA"</formula>
    </cfRule>
    <cfRule type="cellIs" dxfId="152" priority="144" operator="equal">
      <formula>"NA"</formula>
    </cfRule>
  </conditionalFormatting>
  <conditionalFormatting sqref="D794:D799 D801">
    <cfRule type="cellIs" dxfId="151" priority="141" operator="equal">
      <formula>"NA"</formula>
    </cfRule>
    <cfRule type="cellIs" dxfId="150" priority="142" operator="equal">
      <formula>"NA"</formula>
    </cfRule>
  </conditionalFormatting>
  <conditionalFormatting sqref="D793">
    <cfRule type="cellIs" dxfId="149" priority="139" operator="equal">
      <formula>"NA"</formula>
    </cfRule>
    <cfRule type="cellIs" dxfId="148" priority="140" operator="equal">
      <formula>"NA"</formula>
    </cfRule>
  </conditionalFormatting>
  <conditionalFormatting sqref="D800">
    <cfRule type="cellIs" dxfId="147" priority="137" operator="equal">
      <formula>"NA"</formula>
    </cfRule>
    <cfRule type="cellIs" dxfId="146" priority="138" operator="equal">
      <formula>"NA"</formula>
    </cfRule>
  </conditionalFormatting>
  <conditionalFormatting sqref="C804">
    <cfRule type="cellIs" dxfId="145" priority="135" operator="equal">
      <formula>"NA"</formula>
    </cfRule>
    <cfRule type="cellIs" dxfId="144" priority="136" operator="equal">
      <formula>"NA"</formula>
    </cfRule>
  </conditionalFormatting>
  <conditionalFormatting sqref="C806">
    <cfRule type="cellIs" dxfId="143" priority="133" operator="equal">
      <formula>"NA"</formula>
    </cfRule>
    <cfRule type="cellIs" dxfId="142" priority="134" operator="equal">
      <formula>"NA"</formula>
    </cfRule>
  </conditionalFormatting>
  <conditionalFormatting sqref="C807">
    <cfRule type="cellIs" dxfId="141" priority="131" operator="equal">
      <formula>"NA"</formula>
    </cfRule>
    <cfRule type="cellIs" dxfId="140" priority="132" operator="equal">
      <formula>"NA"</formula>
    </cfRule>
  </conditionalFormatting>
  <conditionalFormatting sqref="H80:H83">
    <cfRule type="cellIs" dxfId="139" priority="129" operator="equal">
      <formula>"NA"</formula>
    </cfRule>
    <cfRule type="cellIs" dxfId="138" priority="130" operator="equal">
      <formula>"NA"</formula>
    </cfRule>
  </conditionalFormatting>
  <conditionalFormatting sqref="H419:H420">
    <cfRule type="cellIs" dxfId="137" priority="127" operator="equal">
      <formula>"NA"</formula>
    </cfRule>
    <cfRule type="cellIs" dxfId="136" priority="128" operator="equal">
      <formula>"NA"</formula>
    </cfRule>
  </conditionalFormatting>
  <conditionalFormatting sqref="H370:H371">
    <cfRule type="cellIs" dxfId="135" priority="125" operator="equal">
      <formula>"NA"</formula>
    </cfRule>
    <cfRule type="cellIs" dxfId="134" priority="126" operator="equal">
      <formula>"NA"</formula>
    </cfRule>
  </conditionalFormatting>
  <conditionalFormatting sqref="H373:H376">
    <cfRule type="cellIs" dxfId="133" priority="123" operator="equal">
      <formula>"NA"</formula>
    </cfRule>
    <cfRule type="cellIs" dxfId="132" priority="124" operator="equal">
      <formula>"NA"</formula>
    </cfRule>
  </conditionalFormatting>
  <conditionalFormatting sqref="H378:H381">
    <cfRule type="cellIs" dxfId="131" priority="121" operator="equal">
      <formula>"NA"</formula>
    </cfRule>
    <cfRule type="cellIs" dxfId="130" priority="122" operator="equal">
      <formula>"NA"</formula>
    </cfRule>
  </conditionalFormatting>
  <conditionalFormatting sqref="E382:I382">
    <cfRule type="cellIs" dxfId="129" priority="119" operator="equal">
      <formula>"NA"</formula>
    </cfRule>
    <cfRule type="cellIs" dxfId="128" priority="120" operator="equal">
      <formula>"NA"</formula>
    </cfRule>
  </conditionalFormatting>
  <conditionalFormatting sqref="A382:D382">
    <cfRule type="cellIs" dxfId="127" priority="117" operator="equal">
      <formula>"NA"</formula>
    </cfRule>
    <cfRule type="cellIs" dxfId="126" priority="118" operator="equal">
      <formula>"NA"</formula>
    </cfRule>
  </conditionalFormatting>
  <conditionalFormatting sqref="I376">
    <cfRule type="cellIs" dxfId="125" priority="115" operator="equal">
      <formula>"NA"</formula>
    </cfRule>
    <cfRule type="cellIs" dxfId="124" priority="116" operator="equal">
      <formula>"NA"</formula>
    </cfRule>
  </conditionalFormatting>
  <conditionalFormatting sqref="G376">
    <cfRule type="cellIs" dxfId="123" priority="113" operator="equal">
      <formula>"NA"</formula>
    </cfRule>
    <cfRule type="cellIs" dxfId="122" priority="114" operator="equal">
      <formula>"NA"</formula>
    </cfRule>
  </conditionalFormatting>
  <conditionalFormatting sqref="G213">
    <cfRule type="cellIs" dxfId="121" priority="111" operator="equal">
      <formula>"NA"</formula>
    </cfRule>
    <cfRule type="cellIs" dxfId="120" priority="112" operator="equal">
      <formula>"NA"</formula>
    </cfRule>
  </conditionalFormatting>
  <conditionalFormatting sqref="G213">
    <cfRule type="cellIs" dxfId="119" priority="109" stopIfTrue="1" operator="equal">
      <formula>"NA"</formula>
    </cfRule>
    <cfRule type="cellIs" dxfId="118" priority="110" stopIfTrue="1" operator="equal">
      <formula>"NA"</formula>
    </cfRule>
  </conditionalFormatting>
  <conditionalFormatting sqref="I217">
    <cfRule type="cellIs" dxfId="117" priority="107" operator="equal">
      <formula>"NA"</formula>
    </cfRule>
    <cfRule type="cellIs" dxfId="116" priority="108" operator="equal">
      <formula>"NA"</formula>
    </cfRule>
  </conditionalFormatting>
  <conditionalFormatting sqref="I217">
    <cfRule type="cellIs" dxfId="115" priority="105" stopIfTrue="1" operator="equal">
      <formula>"NA"</formula>
    </cfRule>
    <cfRule type="cellIs" dxfId="114" priority="106" stopIfTrue="1" operator="equal">
      <formula>"NA"</formula>
    </cfRule>
  </conditionalFormatting>
  <conditionalFormatting sqref="I225 I221 I223">
    <cfRule type="cellIs" dxfId="113" priority="103" operator="equal">
      <formula>"NA"</formula>
    </cfRule>
    <cfRule type="cellIs" dxfId="112" priority="104" operator="equal">
      <formula>"NA"</formula>
    </cfRule>
  </conditionalFormatting>
  <conditionalFormatting sqref="I225 I221 I223">
    <cfRule type="cellIs" dxfId="111" priority="101" stopIfTrue="1" operator="equal">
      <formula>"NA"</formula>
    </cfRule>
    <cfRule type="cellIs" dxfId="110" priority="102" stopIfTrue="1" operator="equal">
      <formula>"NA"</formula>
    </cfRule>
  </conditionalFormatting>
  <conditionalFormatting sqref="G217 G225 G223 G221 G219">
    <cfRule type="cellIs" dxfId="109" priority="97" stopIfTrue="1" operator="equal">
      <formula>"NA"</formula>
    </cfRule>
    <cfRule type="cellIs" dxfId="108" priority="98" stopIfTrue="1" operator="equal">
      <formula>"NA"</formula>
    </cfRule>
  </conditionalFormatting>
  <conditionalFormatting sqref="G217 G225 G223 G221 G219">
    <cfRule type="cellIs" dxfId="107" priority="93" stopIfTrue="1" operator="equal">
      <formula>"NA"</formula>
    </cfRule>
    <cfRule type="cellIs" dxfId="106" priority="94" stopIfTrue="1" operator="equal">
      <formula>"NA"</formula>
    </cfRule>
  </conditionalFormatting>
  <conditionalFormatting sqref="G217 G225 G223 G221 G219">
    <cfRule type="cellIs" dxfId="105" priority="99" stopIfTrue="1" operator="equal">
      <formula>"NA"</formula>
    </cfRule>
    <cfRule type="cellIs" dxfId="104" priority="100" stopIfTrue="1" operator="equal">
      <formula>"NA"</formula>
    </cfRule>
  </conditionalFormatting>
  <conditionalFormatting sqref="G217 G225 G223 G221 G219">
    <cfRule type="cellIs" dxfId="103" priority="95" stopIfTrue="1" operator="equal">
      <formula>"NA"</formula>
    </cfRule>
    <cfRule type="cellIs" dxfId="102" priority="96" stopIfTrue="1" operator="equal">
      <formula>"NA"</formula>
    </cfRule>
  </conditionalFormatting>
  <conditionalFormatting sqref="G236">
    <cfRule type="cellIs" dxfId="101" priority="91" stopIfTrue="1" operator="equal">
      <formula>"NA"</formula>
    </cfRule>
    <cfRule type="cellIs" dxfId="100" priority="92" stopIfTrue="1" operator="equal">
      <formula>"NA"</formula>
    </cfRule>
  </conditionalFormatting>
  <conditionalFormatting sqref="G236">
    <cfRule type="cellIs" dxfId="99" priority="89" stopIfTrue="1" operator="equal">
      <formula>"NA"</formula>
    </cfRule>
    <cfRule type="cellIs" dxfId="98" priority="90" stopIfTrue="1" operator="equal">
      <formula>"NA"</formula>
    </cfRule>
  </conditionalFormatting>
  <conditionalFormatting sqref="G236">
    <cfRule type="cellIs" dxfId="97" priority="87" stopIfTrue="1" operator="equal">
      <formula>"NA"</formula>
    </cfRule>
    <cfRule type="cellIs" dxfId="96" priority="88" stopIfTrue="1" operator="equal">
      <formula>"NA"</formula>
    </cfRule>
  </conditionalFormatting>
  <conditionalFormatting sqref="G236">
    <cfRule type="cellIs" dxfId="95" priority="85" stopIfTrue="1" operator="equal">
      <formula>"NA"</formula>
    </cfRule>
    <cfRule type="cellIs" dxfId="94" priority="86" stopIfTrue="1" operator="equal">
      <formula>"NA"</formula>
    </cfRule>
  </conditionalFormatting>
  <conditionalFormatting sqref="G240 G248 G246 G244 G242">
    <cfRule type="cellIs" dxfId="93" priority="81" stopIfTrue="1" operator="equal">
      <formula>"NA"</formula>
    </cfRule>
    <cfRule type="cellIs" dxfId="92" priority="82" stopIfTrue="1" operator="equal">
      <formula>"NA"</formula>
    </cfRule>
  </conditionalFormatting>
  <conditionalFormatting sqref="G240 G248 G246 G244 G242">
    <cfRule type="cellIs" dxfId="91" priority="77" stopIfTrue="1" operator="equal">
      <formula>"NA"</formula>
    </cfRule>
    <cfRule type="cellIs" dxfId="90" priority="78" stopIfTrue="1" operator="equal">
      <formula>"NA"</formula>
    </cfRule>
  </conditionalFormatting>
  <conditionalFormatting sqref="G240 G248 G246 G244 G242">
    <cfRule type="cellIs" dxfId="89" priority="83" stopIfTrue="1" operator="equal">
      <formula>"NA"</formula>
    </cfRule>
    <cfRule type="cellIs" dxfId="88" priority="84" stopIfTrue="1" operator="equal">
      <formula>"NA"</formula>
    </cfRule>
  </conditionalFormatting>
  <conditionalFormatting sqref="G240 G248 G246 G244 G242">
    <cfRule type="cellIs" dxfId="87" priority="79" stopIfTrue="1" operator="equal">
      <formula>"NA"</formula>
    </cfRule>
    <cfRule type="cellIs" dxfId="86" priority="80" stopIfTrue="1" operator="equal">
      <formula>"NA"</formula>
    </cfRule>
  </conditionalFormatting>
  <conditionalFormatting sqref="G240 G246 G244 G242">
    <cfRule type="cellIs" dxfId="85" priority="75" stopIfTrue="1" operator="equal">
      <formula>"NA"</formula>
    </cfRule>
    <cfRule type="cellIs" dxfId="84" priority="76" stopIfTrue="1" operator="equal">
      <formula>"NA"</formula>
    </cfRule>
  </conditionalFormatting>
  <conditionalFormatting sqref="G240 G246 G244 G242">
    <cfRule type="cellIs" dxfId="83" priority="73" stopIfTrue="1" operator="equal">
      <formula>"NA"</formula>
    </cfRule>
    <cfRule type="cellIs" dxfId="82" priority="74" stopIfTrue="1" operator="equal">
      <formula>"NA"</formula>
    </cfRule>
  </conditionalFormatting>
  <conditionalFormatting sqref="G240 G246 G244 G242">
    <cfRule type="cellIs" dxfId="81" priority="71" stopIfTrue="1" operator="equal">
      <formula>"NA"</formula>
    </cfRule>
    <cfRule type="cellIs" dxfId="80" priority="72" stopIfTrue="1" operator="equal">
      <formula>"NA"</formula>
    </cfRule>
  </conditionalFormatting>
  <conditionalFormatting sqref="G240 G246 G244 G242">
    <cfRule type="cellIs" dxfId="79" priority="69" stopIfTrue="1" operator="equal">
      <formula>"NA"</formula>
    </cfRule>
    <cfRule type="cellIs" dxfId="78" priority="70" stopIfTrue="1" operator="equal">
      <formula>"NA"</formula>
    </cfRule>
  </conditionalFormatting>
  <conditionalFormatting sqref="G248">
    <cfRule type="cellIs" dxfId="77" priority="67" stopIfTrue="1" operator="equal">
      <formula>"NA"</formula>
    </cfRule>
    <cfRule type="cellIs" dxfId="76" priority="68" stopIfTrue="1" operator="equal">
      <formula>"NA"</formula>
    </cfRule>
  </conditionalFormatting>
  <conditionalFormatting sqref="G248">
    <cfRule type="cellIs" dxfId="75" priority="65" stopIfTrue="1" operator="equal">
      <formula>"NA"</formula>
    </cfRule>
    <cfRule type="cellIs" dxfId="74" priority="66" stopIfTrue="1" operator="equal">
      <formula>"NA"</formula>
    </cfRule>
  </conditionalFormatting>
  <conditionalFormatting sqref="G248">
    <cfRule type="cellIs" dxfId="73" priority="63" stopIfTrue="1" operator="equal">
      <formula>"NA"</formula>
    </cfRule>
    <cfRule type="cellIs" dxfId="72" priority="64" stopIfTrue="1" operator="equal">
      <formula>"NA"</formula>
    </cfRule>
  </conditionalFormatting>
  <conditionalFormatting sqref="G248">
    <cfRule type="cellIs" dxfId="71" priority="61" stopIfTrue="1" operator="equal">
      <formula>"NA"</formula>
    </cfRule>
    <cfRule type="cellIs" dxfId="70" priority="62" stopIfTrue="1" operator="equal">
      <formula>"NA"</formula>
    </cfRule>
  </conditionalFormatting>
  <conditionalFormatting sqref="I240 I248 I244 I246">
    <cfRule type="cellIs" dxfId="69" priority="59" operator="equal">
      <formula>"NA"</formula>
    </cfRule>
    <cfRule type="cellIs" dxfId="68" priority="60" operator="equal">
      <formula>"NA"</formula>
    </cfRule>
  </conditionalFormatting>
  <conditionalFormatting sqref="I246 I240 I248 I244">
    <cfRule type="cellIs" dxfId="67" priority="57" stopIfTrue="1" operator="equal">
      <formula>"NA"</formula>
    </cfRule>
    <cfRule type="cellIs" dxfId="66" priority="58" stopIfTrue="1" operator="equal">
      <formula>"NA"</formula>
    </cfRule>
  </conditionalFormatting>
  <conditionalFormatting sqref="I242">
    <cfRule type="cellIs" dxfId="65" priority="55" operator="equal">
      <formula>"NA"</formula>
    </cfRule>
    <cfRule type="cellIs" dxfId="64" priority="56" operator="equal">
      <formula>"NA"</formula>
    </cfRule>
  </conditionalFormatting>
  <conditionalFormatting sqref="I242">
    <cfRule type="cellIs" dxfId="63" priority="53" stopIfTrue="1" operator="equal">
      <formula>"NA"</formula>
    </cfRule>
    <cfRule type="cellIs" dxfId="62" priority="54" stopIfTrue="1" operator="equal">
      <formula>"NA"</formula>
    </cfRule>
  </conditionalFormatting>
  <conditionalFormatting sqref="G259">
    <cfRule type="cellIs" dxfId="61" priority="49" stopIfTrue="1" operator="equal">
      <formula>"NA"</formula>
    </cfRule>
    <cfRule type="cellIs" dxfId="60" priority="50" stopIfTrue="1" operator="equal">
      <formula>"NA"</formula>
    </cfRule>
  </conditionalFormatting>
  <conditionalFormatting sqref="G259">
    <cfRule type="cellIs" dxfId="59" priority="45" stopIfTrue="1" operator="equal">
      <formula>"NA"</formula>
    </cfRule>
    <cfRule type="cellIs" dxfId="58" priority="46" stopIfTrue="1" operator="equal">
      <formula>"NA"</formula>
    </cfRule>
  </conditionalFormatting>
  <conditionalFormatting sqref="G259">
    <cfRule type="cellIs" dxfId="57" priority="51" stopIfTrue="1" operator="equal">
      <formula>"NA"</formula>
    </cfRule>
    <cfRule type="cellIs" dxfId="56" priority="52" stopIfTrue="1" operator="equal">
      <formula>"NA"</formula>
    </cfRule>
  </conditionalFormatting>
  <conditionalFormatting sqref="G259">
    <cfRule type="cellIs" dxfId="55" priority="47" stopIfTrue="1" operator="equal">
      <formula>"NA"</formula>
    </cfRule>
    <cfRule type="cellIs" dxfId="54" priority="48" stopIfTrue="1" operator="equal">
      <formula>"NA"</formula>
    </cfRule>
  </conditionalFormatting>
  <conditionalFormatting sqref="G259">
    <cfRule type="cellIs" dxfId="53" priority="43" stopIfTrue="1" operator="equal">
      <formula>"NA"</formula>
    </cfRule>
    <cfRule type="cellIs" dxfId="52" priority="44" stopIfTrue="1" operator="equal">
      <formula>"NA"</formula>
    </cfRule>
  </conditionalFormatting>
  <conditionalFormatting sqref="G259">
    <cfRule type="cellIs" dxfId="51" priority="41" stopIfTrue="1" operator="equal">
      <formula>"NA"</formula>
    </cfRule>
    <cfRule type="cellIs" dxfId="50" priority="42" stopIfTrue="1" operator="equal">
      <formula>"NA"</formula>
    </cfRule>
  </conditionalFormatting>
  <conditionalFormatting sqref="G259">
    <cfRule type="cellIs" dxfId="49" priority="39" stopIfTrue="1" operator="equal">
      <formula>"NA"</formula>
    </cfRule>
    <cfRule type="cellIs" dxfId="48" priority="40" stopIfTrue="1" operator="equal">
      <formula>"NA"</formula>
    </cfRule>
  </conditionalFormatting>
  <conditionalFormatting sqref="G259">
    <cfRule type="cellIs" dxfId="47" priority="37" stopIfTrue="1" operator="equal">
      <formula>"NA"</formula>
    </cfRule>
    <cfRule type="cellIs" dxfId="46" priority="38" stopIfTrue="1" operator="equal">
      <formula>"NA"</formula>
    </cfRule>
  </conditionalFormatting>
  <conditionalFormatting sqref="G282">
    <cfRule type="cellIs" dxfId="45" priority="33" stopIfTrue="1" operator="equal">
      <formula>"NA"</formula>
    </cfRule>
    <cfRule type="cellIs" dxfId="44" priority="34" stopIfTrue="1" operator="equal">
      <formula>"NA"</formula>
    </cfRule>
  </conditionalFormatting>
  <conditionalFormatting sqref="G282">
    <cfRule type="cellIs" dxfId="43" priority="29" stopIfTrue="1" operator="equal">
      <formula>"NA"</formula>
    </cfRule>
    <cfRule type="cellIs" dxfId="42" priority="30" stopIfTrue="1" operator="equal">
      <formula>"NA"</formula>
    </cfRule>
  </conditionalFormatting>
  <conditionalFormatting sqref="G282">
    <cfRule type="cellIs" dxfId="41" priority="35" stopIfTrue="1" operator="equal">
      <formula>"NA"</formula>
    </cfRule>
    <cfRule type="cellIs" dxfId="40" priority="36" stopIfTrue="1" operator="equal">
      <formula>"NA"</formula>
    </cfRule>
  </conditionalFormatting>
  <conditionalFormatting sqref="G282">
    <cfRule type="cellIs" dxfId="39" priority="31" stopIfTrue="1" operator="equal">
      <formula>"NA"</formula>
    </cfRule>
    <cfRule type="cellIs" dxfId="38" priority="32" stopIfTrue="1" operator="equal">
      <formula>"NA"</formula>
    </cfRule>
  </conditionalFormatting>
  <conditionalFormatting sqref="G282">
    <cfRule type="cellIs" dxfId="37" priority="27" stopIfTrue="1" operator="equal">
      <formula>"NA"</formula>
    </cfRule>
    <cfRule type="cellIs" dxfId="36" priority="28" stopIfTrue="1" operator="equal">
      <formula>"NA"</formula>
    </cfRule>
  </conditionalFormatting>
  <conditionalFormatting sqref="G282">
    <cfRule type="cellIs" dxfId="35" priority="25" stopIfTrue="1" operator="equal">
      <formula>"NA"</formula>
    </cfRule>
    <cfRule type="cellIs" dxfId="34" priority="26" stopIfTrue="1" operator="equal">
      <formula>"NA"</formula>
    </cfRule>
  </conditionalFormatting>
  <conditionalFormatting sqref="G282">
    <cfRule type="cellIs" dxfId="33" priority="23" stopIfTrue="1" operator="equal">
      <formula>"NA"</formula>
    </cfRule>
    <cfRule type="cellIs" dxfId="32" priority="24" stopIfTrue="1" operator="equal">
      <formula>"NA"</formula>
    </cfRule>
  </conditionalFormatting>
  <conditionalFormatting sqref="G282">
    <cfRule type="cellIs" dxfId="31" priority="21" stopIfTrue="1" operator="equal">
      <formula>"NA"</formula>
    </cfRule>
    <cfRule type="cellIs" dxfId="30" priority="22" stopIfTrue="1" operator="equal">
      <formula>"NA"</formula>
    </cfRule>
  </conditionalFormatting>
  <conditionalFormatting sqref="G282">
    <cfRule type="cellIs" dxfId="29" priority="19" stopIfTrue="1" operator="equal">
      <formula>"NA"</formula>
    </cfRule>
    <cfRule type="cellIs" dxfId="28" priority="20" stopIfTrue="1" operator="equal">
      <formula>"NA"</formula>
    </cfRule>
  </conditionalFormatting>
  <conditionalFormatting sqref="G282">
    <cfRule type="cellIs" dxfId="27" priority="17" stopIfTrue="1" operator="equal">
      <formula>"NA"</formula>
    </cfRule>
    <cfRule type="cellIs" dxfId="26" priority="18" stopIfTrue="1" operator="equal">
      <formula>"NA"</formula>
    </cfRule>
  </conditionalFormatting>
  <conditionalFormatting sqref="G282">
    <cfRule type="cellIs" dxfId="25" priority="15" stopIfTrue="1" operator="equal">
      <formula>"NA"</formula>
    </cfRule>
    <cfRule type="cellIs" dxfId="24" priority="16" stopIfTrue="1" operator="equal">
      <formula>"NA"</formula>
    </cfRule>
  </conditionalFormatting>
  <conditionalFormatting sqref="G282">
    <cfRule type="cellIs" dxfId="23" priority="13" stopIfTrue="1" operator="equal">
      <formula>"NA"</formula>
    </cfRule>
    <cfRule type="cellIs" dxfId="22" priority="14" stopIfTrue="1" operator="equal">
      <formula>"NA"</formula>
    </cfRule>
  </conditionalFormatting>
  <conditionalFormatting sqref="G350:G351">
    <cfRule type="cellIs" dxfId="21" priority="11" operator="equal">
      <formula>"NA"</formula>
    </cfRule>
    <cfRule type="cellIs" dxfId="20" priority="12" operator="equal">
      <formula>"NA"</formula>
    </cfRule>
  </conditionalFormatting>
  <conditionalFormatting sqref="I350:I351">
    <cfRule type="cellIs" dxfId="19" priority="9" operator="equal">
      <formula>"NA"</formula>
    </cfRule>
    <cfRule type="cellIs" dxfId="18" priority="10" operator="equal">
      <formula>"NA"</formula>
    </cfRule>
  </conditionalFormatting>
  <conditionalFormatting sqref="G503 G506:G507">
    <cfRule type="cellIs" dxfId="17" priority="7" operator="equal">
      <formula>"NA"</formula>
    </cfRule>
    <cfRule type="cellIs" dxfId="16" priority="8" operator="equal">
      <formula>"NA"</formula>
    </cfRule>
  </conditionalFormatting>
  <conditionalFormatting sqref="J502">
    <cfRule type="cellIs" dxfId="15" priority="5" operator="equal">
      <formula>"NA"</formula>
    </cfRule>
    <cfRule type="cellIs" dxfId="14" priority="6" operator="equal">
      <formula>"NA"</formula>
    </cfRule>
  </conditionalFormatting>
  <conditionalFormatting sqref="G684:G686">
    <cfRule type="cellIs" dxfId="13" priority="3" operator="equal">
      <formula>"NA"</formula>
    </cfRule>
    <cfRule type="cellIs" dxfId="12" priority="4" operator="equal">
      <formula>"NA"</formula>
    </cfRule>
  </conditionalFormatting>
  <conditionalFormatting sqref="I684:I686">
    <cfRule type="cellIs" dxfId="11" priority="1" operator="equal">
      <formula>"NA"</formula>
    </cfRule>
    <cfRule type="cellIs" dxfId="10" priority="2" operator="equal">
      <formula>"NA"</formula>
    </cfRule>
  </conditionalFormatting>
  <dataValidations xWindow="1133" yWindow="209" count="9">
    <dataValidation type="list" allowBlank="1" showInputMessage="1" showErrorMessage="1" sqref="A828 E415:I415 E349:I349 E363:I363 E822:I822 E339:I339 E390:I390 H823 E783:I789" xr:uid="{00000000-0002-0000-0300-000000000000}">
      <formula1>"Yes,No"</formula1>
    </dataValidation>
    <dataValidation type="decimal" operator="notEqual" allowBlank="1" showInputMessage="1" showErrorMessage="1" error="Please do not enter '0' or text" promptTitle="Numeric Input" prompt="Please insert numeric value or leave blank_x000a_" sqref="I615:I616 I689:I690 E218:G218 E220:G220 E229:G230 I229:I230 I226:I227 E226:G227 E222:G222 E224:G224 I224 I222 I220 I218 E241:G241 E243:G243 E252:G253 I252:I253 I249:I250 E249:G250 E245:G245 E247:G247 I247 I245 I243 I241 E264:G264 E266:G266 E275:G276 I275:I276 I272:I273 E272:G273 E268:G268 E270:G270 I270 I268 I266 I264 E287:G287 E289:G289 E298:G299 I298:I299 I295:I296 E295:G296 E291:G291 E293:G293 I293 I291 I289 I287 E310:G310 E312:G312 E321:G322 I321:I322 I318:I319 E318:G319 E314:G314 E316:G316 I316 I314 I312 I310 E169:G169 E176:G177 E171:G171 E146:G146 E148:G148 E165:G165 E167:G167 I176:I177 I173:I174 E173:G174 E96:G96 E98:G98 E107:G108 I107:I108 I104:I105 E104:G105 E100:G100 E102:G102 E119:G119 E121:G121 E130:G131 I130:I131 I127:I128 E127:G128 E123:G123 E125:G125 E142:G142 E144:G144 E153:G154 I153:I154 I150:I151 E150:G151 I165 I167 I169 I171 I142 I144 I146 I148 I125 I123 I121 I119 I102 I100 I98 I96 E192:G192 E199:G200 E194:G194 E188:G188 E190:G190 I199:I200 I196:I197 E196:G197 I188 I190 I192 I194 E682:G683 E689:G690 E698:G699 E705:G706 I660:I661 I669 I682:I683 I630:I631 E730:G734 E737:G740 E72:G72 I601 I618 I586 I598:I599 I571 I583:I584 I539 I568:I569 I553:I554 I556 I752:I753 I526:I527 I529 I514:I515 I517 I501:I502 I504 I488:I489 I491 I475:I476 I478 I421:I422 I465 I463 I452 I426 I428 I431 I433 E745:G748 I406 I408 I403 I401 I397 I393:I394 I366:I368 I342:I345 I352:I353 I355:I357 I72 I633 I651:I652 I698:I699 I705:I706 I730:I734 I737:I740 H748:I748 E752:G753 I743 I745:I747 E743:G743 I418:I419 I450 I370 I373 I375 I378 I380" xr:uid="{00000000-0002-0000-0300-000001000000}">
      <formula1>0</formula1>
    </dataValidation>
    <dataValidation type="decimal" operator="greaterThan" showErrorMessage="1" errorTitle="Text Alert" error="Please do not enter text" promptTitle="Numeric Input" prompt="Please enter numeric values or leave blank" sqref="I634:I637 E619:G622 E344:G344 E557:G560 E350:G351 E354:G354 E364:G365 E602:G606 E385:G387 E751:G751 E395:G396 E398:G399 E402:G402 E404:G404 E407:G407 E409:G409 E416:G417 E423:G424 E427:G427 E429:G429 E432:G432 E434:G434 E441:G442 E451:G451 E340:G341 E464:G464 E466:G468 E477:G477 E479:G481 E490:G490 E391:G392 E503:G503 E505:G507 E516:G516 E518:G520 E528:G528 E530:G532 E538:G538 E540:G542 E555:G555 E492:G494 E570:G570 E572:G575 E585:G585 E587:G590 E600:G600 E670:G672 E617:G617 I632 E632:G632 E634:G637 E653:G655 E662:G664 E420:G420 E346:G346 E453:G455 E369:G369 E371:G371 E374:G374 E376:G376 E379:G379 E381:E382 F381:G381 F382:I382" xr:uid="{00000000-0002-0000-0300-000002000000}">
      <formula1>-1</formula1>
    </dataValidation>
    <dataValidation operator="notEqual" allowBlank="1" error="Please do not enter '0' or text" promptTitle="Numeric Input" prompt="Please insert numeric value or leave blank_x000a_" sqref="E328:I330 E205:I207" xr:uid="{00000000-0002-0000-0300-000003000000}"/>
    <dataValidation type="decimal" operator="greaterThan" showInputMessage="1" showErrorMessage="1" sqref="E228:G228 E223:G223 E225:G225 E214:G217 E219:G219 E221:G221 E251:G251 E246:G246 E248:G248 E237:G240 E242:G242 E244:G244 E274:G274 E269:G269 E271:G271 E260:G263 E265:G265 E267:G267 E297:G297 E292:G292 E294:G294 E283:G286 E288:G288 E290:G290 E320:G320 E315:G315 E317:G317 E306:G309 E311:G311 E313:G313 E166:G166 E168:G168 E106:G106 E101:G101 E103:G103 E92:G95 E97:G97 E99:G99 E129:G129 E124:G124 E126:G126 E115:G118 E120:G120 E122:G122 E152:G152 E147:G147 E149:G149 E138:G141 E143:G143 E145:G145 E175:G175 E170:G170 E172:G172 E161:G164 E189:G189 E191:G191 E198:G198 E193:G193 E195:G195 E184:G187 E707:G709 E684:G686 E691:G693 E700:G702" xr:uid="{00000000-0002-0000-0300-000004000000}">
      <formula1>-1</formula1>
    </dataValidation>
    <dataValidation operator="notEqual" allowBlank="1" showInputMessage="1" showErrorMessage="1" error="Please do not enter '0' or text" promptTitle="Numeric Input" prompt="Please insert numeric value or leave blank_x000a_" sqref="E231:I233 E254:I256 E277:I279 E300:I302 E323:I326 E201:I204 E109:I111 E132:I134 E155:I157 E178:I181 E208:I209 E331:I332 E744:I744" xr:uid="{00000000-0002-0000-0300-000005000000}"/>
    <dataValidation type="decimal" operator="notEqual" allowBlank="1" showInputMessage="1" showErrorMessage="1" errorTitle="Text Alert" error="Please do not enter &quot;0&quot; or text" promptTitle="Numeric Input" prompt="Please enter numeric values or leave blank" sqref="E334:G334 E352:G353 E669:G669 E355:G357 E366:G368 E393:G394 E397:G397 E401:G401 E403:G403 E406:G406 E408:G408 E342:G343 E426:G426 E428:G428 E431:G431 E433:G433 E449:G450 E452:G452 E462:G463 E465:G465 E475:G476 E478:G478 E488:G489 E491:G491 E501:G502 E504:G504 E514:G515 E517:G517 E526:G527 E529:G529 E539:G539 E553:G554 E556:G556 E568:G569 E571:G571 E583:G584 E586:G586 E598:G599 E601:G601 E615:G616 E618:G618 E630:G631 E633:G633 E651:G652 E660:G661 E345:G345 E418:G419 E421:G422 I462 I449 E373:G373 E375:G375 E378:G378 E380:G380 E370:G370" xr:uid="{00000000-0002-0000-0300-000006000000}">
      <formula1>0</formula1>
    </dataValidation>
    <dataValidation operator="notEqual" allowBlank="1" errorTitle="Text Alert" error="Please do not enter &quot;0&quot; or text" promptTitle="Numeric Input" prompt="Please enter numeric values or leave blank" sqref="E333:I333" xr:uid="{00000000-0002-0000-0300-000007000000}"/>
    <dataValidation type="textLength" allowBlank="1" showInputMessage="1" showErrorMessage="1" sqref="A830:A833" xr:uid="{00000000-0002-0000-0300-000008000000}">
      <formula1>1</formula1>
      <formula2>100000</formula2>
    </dataValidation>
  </dataValidations>
  <pageMargins left="0.7" right="0.7" top="0.75" bottom="0.75" header="0.3" footer="0.3"/>
  <pageSetup paperSize="9" scale="51" fitToHeight="0" orientation="portrait" r:id="rId1"/>
  <rowBreaks count="8" manualBreakCount="8">
    <brk id="65" max="9" man="1"/>
    <brk id="388" max="6" man="1"/>
    <brk id="453" max="6" man="1"/>
    <brk id="512" max="6" man="1"/>
    <brk id="580" max="6" man="1"/>
    <brk id="648" max="6" man="1"/>
    <brk id="741" max="6" man="1"/>
    <brk id="810" max="6" man="1"/>
  </rowBreaks>
  <colBreaks count="1" manualBreakCount="1">
    <brk id="10"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130"/>
  <sheetViews>
    <sheetView topLeftCell="A125" workbookViewId="0">
      <selection activeCell="E107" sqref="E107"/>
    </sheetView>
  </sheetViews>
  <sheetFormatPr defaultRowHeight="14.4" x14ac:dyDescent="0.3"/>
  <cols>
    <col min="1" max="1" width="6.5546875" style="64" bestFit="1" customWidth="1"/>
    <col min="2" max="2" width="39.33203125" customWidth="1"/>
    <col min="3" max="3" width="19.33203125" customWidth="1"/>
    <col min="4" max="4" width="12.5546875" style="64" bestFit="1" customWidth="1"/>
    <col min="5" max="5" width="20.44140625" style="76" customWidth="1"/>
    <col min="6" max="6" width="20.5546875" style="76" customWidth="1"/>
  </cols>
  <sheetData>
    <row r="1" spans="1:6" ht="21" x14ac:dyDescent="0.3">
      <c r="A1" s="1100" t="s">
        <v>950</v>
      </c>
      <c r="B1" s="1101"/>
      <c r="C1" s="1101"/>
      <c r="D1" s="1101"/>
      <c r="E1" s="1101"/>
      <c r="F1" s="1101"/>
    </row>
    <row r="2" spans="1:6" ht="18" x14ac:dyDescent="0.3">
      <c r="A2" s="1104" t="str">
        <f>'General Information'!A2:G2</f>
        <v xml:space="preserve">Sector :-  </v>
      </c>
      <c r="B2" s="1105"/>
      <c r="C2" s="1106" t="str">
        <f>'General Information'!C2:G2</f>
        <v>Chlor-Alkali</v>
      </c>
      <c r="D2" s="1107"/>
      <c r="E2" s="1107"/>
      <c r="F2" s="1108"/>
    </row>
    <row r="3" spans="1:6" x14ac:dyDescent="0.3">
      <c r="A3" s="1102" t="str">
        <f>'General Information'!B3:B3</f>
        <v>Name of the Unit</v>
      </c>
      <c r="B3" s="1102"/>
      <c r="C3" s="1103" t="str">
        <f>'Form Sc'!C3:J3</f>
        <v xml:space="preserve"> </v>
      </c>
      <c r="D3" s="1103"/>
      <c r="E3" s="1103"/>
      <c r="F3" s="1103"/>
    </row>
    <row r="4" spans="1:6" ht="28.8" x14ac:dyDescent="0.3">
      <c r="A4" s="233" t="s">
        <v>0</v>
      </c>
      <c r="B4" s="548" t="s">
        <v>1</v>
      </c>
      <c r="C4" s="548"/>
      <c r="D4" s="233" t="s">
        <v>2</v>
      </c>
      <c r="E4" s="825" t="str">
        <f>'Form Sc'!H5</f>
        <v xml:space="preserve">Baseline Year [BY] </v>
      </c>
      <c r="F4" s="825" t="str">
        <f>'Form Sc'!I5</f>
        <v>Current Year (2022-23)</v>
      </c>
    </row>
    <row r="5" spans="1:6" x14ac:dyDescent="0.3">
      <c r="A5" s="58" t="s">
        <v>3</v>
      </c>
      <c r="B5" s="1097" t="s">
        <v>337</v>
      </c>
      <c r="C5" s="1097"/>
      <c r="D5" s="1097"/>
      <c r="E5" s="1097"/>
      <c r="F5" s="1097"/>
    </row>
    <row r="6" spans="1:6" x14ac:dyDescent="0.3">
      <c r="A6" s="58" t="s">
        <v>338</v>
      </c>
      <c r="B6" s="610" t="s">
        <v>749</v>
      </c>
      <c r="C6" s="610"/>
      <c r="D6" s="251"/>
      <c r="E6" s="610"/>
      <c r="F6" s="610"/>
    </row>
    <row r="7" spans="1:6" x14ac:dyDescent="0.3">
      <c r="A7" s="182" t="s">
        <v>750</v>
      </c>
      <c r="B7" s="48" t="s">
        <v>369</v>
      </c>
      <c r="C7" s="48" t="s">
        <v>639</v>
      </c>
      <c r="D7" s="49" t="s">
        <v>191</v>
      </c>
      <c r="E7" s="90">
        <f>'Form Sc'!H9</f>
        <v>0</v>
      </c>
      <c r="F7" s="90">
        <f>'Form Sc'!I9</f>
        <v>0</v>
      </c>
    </row>
    <row r="8" spans="1:6" x14ac:dyDescent="0.3">
      <c r="A8" s="182" t="s">
        <v>751</v>
      </c>
      <c r="B8" s="48" t="s">
        <v>370</v>
      </c>
      <c r="C8" s="48" t="s">
        <v>639</v>
      </c>
      <c r="D8" s="50" t="s">
        <v>191</v>
      </c>
      <c r="E8" s="90">
        <f>'Form Sc'!H16</f>
        <v>0</v>
      </c>
      <c r="F8" s="90">
        <f>'Form Sc'!I16</f>
        <v>0</v>
      </c>
    </row>
    <row r="9" spans="1:6" ht="28.8" x14ac:dyDescent="0.3">
      <c r="A9" s="182" t="s">
        <v>752</v>
      </c>
      <c r="B9" s="48" t="s">
        <v>371</v>
      </c>
      <c r="C9" s="48" t="s">
        <v>639</v>
      </c>
      <c r="D9" s="50" t="s">
        <v>18</v>
      </c>
      <c r="E9" s="90">
        <f>'Form Sc'!H23</f>
        <v>0</v>
      </c>
      <c r="F9" s="90">
        <f>'Form Sc'!I23</f>
        <v>0</v>
      </c>
    </row>
    <row r="10" spans="1:6" x14ac:dyDescent="0.3">
      <c r="A10" s="182" t="s">
        <v>753</v>
      </c>
      <c r="B10" s="48" t="s">
        <v>372</v>
      </c>
      <c r="C10" s="48" t="s">
        <v>639</v>
      </c>
      <c r="D10" s="50" t="s">
        <v>191</v>
      </c>
      <c r="E10" s="90">
        <f>'Form Sc'!H30</f>
        <v>0</v>
      </c>
      <c r="F10" s="90">
        <f>'Form Sc'!I30</f>
        <v>0</v>
      </c>
    </row>
    <row r="11" spans="1:6" x14ac:dyDescent="0.3">
      <c r="A11" s="182" t="s">
        <v>754</v>
      </c>
      <c r="B11" s="48" t="s">
        <v>756</v>
      </c>
      <c r="C11" s="48" t="s">
        <v>639</v>
      </c>
      <c r="D11" s="50" t="s">
        <v>191</v>
      </c>
      <c r="E11" s="90">
        <f>'Form Sc'!H38</f>
        <v>0</v>
      </c>
      <c r="F11" s="90">
        <f>'Form Sc'!I38</f>
        <v>0</v>
      </c>
    </row>
    <row r="12" spans="1:6" x14ac:dyDescent="0.3">
      <c r="A12" s="182" t="s">
        <v>755</v>
      </c>
      <c r="B12" s="48" t="s">
        <v>757</v>
      </c>
      <c r="C12" s="48" t="s">
        <v>639</v>
      </c>
      <c r="D12" s="50" t="s">
        <v>191</v>
      </c>
      <c r="E12" s="90">
        <f>'Form Sc'!H45</f>
        <v>0</v>
      </c>
      <c r="F12" s="90">
        <f>'Form Sc'!I45</f>
        <v>0</v>
      </c>
    </row>
    <row r="13" spans="1:6" x14ac:dyDescent="0.3">
      <c r="A13" s="182" t="s">
        <v>759</v>
      </c>
      <c r="B13" s="48" t="s">
        <v>758</v>
      </c>
      <c r="C13" s="48" t="s">
        <v>639</v>
      </c>
      <c r="D13" s="50" t="s">
        <v>191</v>
      </c>
      <c r="E13" s="90">
        <f>'Form Sc'!H52</f>
        <v>0</v>
      </c>
      <c r="F13" s="90">
        <f>'Form Sc'!I52</f>
        <v>0</v>
      </c>
    </row>
    <row r="14" spans="1:6" s="11" customFormat="1" x14ac:dyDescent="0.3">
      <c r="A14" s="47" t="s">
        <v>339</v>
      </c>
      <c r="B14" s="181" t="s">
        <v>10</v>
      </c>
      <c r="C14" s="181"/>
      <c r="D14" s="611"/>
      <c r="E14" s="98"/>
      <c r="F14" s="794"/>
    </row>
    <row r="15" spans="1:6" x14ac:dyDescent="0.3">
      <c r="A15" s="182" t="s">
        <v>760</v>
      </c>
      <c r="B15" s="48" t="s">
        <v>373</v>
      </c>
      <c r="C15" s="48" t="s">
        <v>127</v>
      </c>
      <c r="D15" s="49" t="s">
        <v>191</v>
      </c>
      <c r="E15" s="90">
        <f>'Form Sc'!H10</f>
        <v>0</v>
      </c>
      <c r="F15" s="794">
        <f>'Form Sc'!I10-'Form Sc'!I770</f>
        <v>0</v>
      </c>
    </row>
    <row r="16" spans="1:6" x14ac:dyDescent="0.3">
      <c r="A16" s="182" t="s">
        <v>761</v>
      </c>
      <c r="B16" s="48" t="s">
        <v>374</v>
      </c>
      <c r="C16" s="48" t="s">
        <v>127</v>
      </c>
      <c r="D16" s="50" t="s">
        <v>191</v>
      </c>
      <c r="E16" s="90">
        <f>'Form Sc'!H17</f>
        <v>0</v>
      </c>
      <c r="F16" s="90">
        <f>'Form Sc'!I17</f>
        <v>0</v>
      </c>
    </row>
    <row r="17" spans="1:6" x14ac:dyDescent="0.3">
      <c r="A17" s="182" t="s">
        <v>762</v>
      </c>
      <c r="B17" s="48" t="s">
        <v>375</v>
      </c>
      <c r="C17" s="48" t="s">
        <v>127</v>
      </c>
      <c r="D17" s="50" t="s">
        <v>18</v>
      </c>
      <c r="E17" s="90">
        <f>'Form Sc'!H24</f>
        <v>0</v>
      </c>
      <c r="F17" s="90">
        <f>'Form Sc'!I24</f>
        <v>0</v>
      </c>
    </row>
    <row r="18" spans="1:6" x14ac:dyDescent="0.3">
      <c r="A18" s="182" t="s">
        <v>763</v>
      </c>
      <c r="B18" s="48" t="s">
        <v>376</v>
      </c>
      <c r="C18" s="48" t="s">
        <v>127</v>
      </c>
      <c r="D18" s="50" t="s">
        <v>191</v>
      </c>
      <c r="E18" s="90">
        <f>'Form Sc'!H31</f>
        <v>0</v>
      </c>
      <c r="F18" s="794">
        <f>'Form Sc'!I31-'Form Sc'!I771</f>
        <v>0</v>
      </c>
    </row>
    <row r="19" spans="1:6" x14ac:dyDescent="0.3">
      <c r="A19" s="182" t="s">
        <v>764</v>
      </c>
      <c r="B19" s="48" t="s">
        <v>767</v>
      </c>
      <c r="C19" s="48" t="s">
        <v>127</v>
      </c>
      <c r="D19" s="50" t="s">
        <v>191</v>
      </c>
      <c r="E19" s="90">
        <f>'Form Sc'!H39</f>
        <v>0</v>
      </c>
      <c r="F19" s="90">
        <f>'Form Sc'!I39</f>
        <v>0</v>
      </c>
    </row>
    <row r="20" spans="1:6" x14ac:dyDescent="0.3">
      <c r="A20" s="182" t="s">
        <v>765</v>
      </c>
      <c r="B20" s="48" t="s">
        <v>768</v>
      </c>
      <c r="C20" s="48" t="s">
        <v>127</v>
      </c>
      <c r="D20" s="50" t="s">
        <v>191</v>
      </c>
      <c r="E20" s="90">
        <f>'Form Sc'!H46</f>
        <v>0</v>
      </c>
      <c r="F20" s="90">
        <f>'Form Sc'!I46</f>
        <v>0</v>
      </c>
    </row>
    <row r="21" spans="1:6" x14ac:dyDescent="0.3">
      <c r="A21" s="182" t="s">
        <v>766</v>
      </c>
      <c r="B21" s="48" t="s">
        <v>769</v>
      </c>
      <c r="C21" s="48" t="s">
        <v>127</v>
      </c>
      <c r="D21" s="50" t="s">
        <v>191</v>
      </c>
      <c r="E21" s="90">
        <f>'Form Sc'!H53</f>
        <v>0</v>
      </c>
      <c r="F21" s="90">
        <f>'Form Sc'!I53</f>
        <v>0</v>
      </c>
    </row>
    <row r="22" spans="1:6" s="11" customFormat="1" x14ac:dyDescent="0.3">
      <c r="A22" s="47" t="s">
        <v>340</v>
      </c>
      <c r="B22" s="181" t="s">
        <v>770</v>
      </c>
      <c r="C22" s="181"/>
      <c r="D22" s="611"/>
      <c r="E22" s="98"/>
      <c r="F22" s="98"/>
    </row>
    <row r="23" spans="1:6" x14ac:dyDescent="0.3">
      <c r="A23" s="182" t="s">
        <v>771</v>
      </c>
      <c r="B23" s="48" t="s">
        <v>500</v>
      </c>
      <c r="C23" s="48" t="s">
        <v>127</v>
      </c>
      <c r="D23" s="50" t="s">
        <v>191</v>
      </c>
      <c r="E23" s="90">
        <f>'Form Sc'!H11</f>
        <v>0</v>
      </c>
      <c r="F23" s="90">
        <f>'Form Sc'!I11</f>
        <v>0</v>
      </c>
    </row>
    <row r="24" spans="1:6" x14ac:dyDescent="0.3">
      <c r="A24" s="182" t="s">
        <v>772</v>
      </c>
      <c r="B24" s="48" t="s">
        <v>500</v>
      </c>
      <c r="C24" s="48" t="s">
        <v>127</v>
      </c>
      <c r="D24" s="50" t="s">
        <v>191</v>
      </c>
      <c r="E24" s="90">
        <f>'Form Sc'!H12</f>
        <v>0</v>
      </c>
      <c r="F24" s="90">
        <f>'Form Sc'!I12</f>
        <v>0</v>
      </c>
    </row>
    <row r="25" spans="1:6" x14ac:dyDescent="0.3">
      <c r="A25" s="182" t="s">
        <v>773</v>
      </c>
      <c r="B25" s="48" t="s">
        <v>142</v>
      </c>
      <c r="C25" s="48" t="s">
        <v>127</v>
      </c>
      <c r="D25" s="50" t="s">
        <v>191</v>
      </c>
      <c r="E25" s="90">
        <f>'Form Sc'!H18</f>
        <v>0</v>
      </c>
      <c r="F25" s="90">
        <f>'Form Sc'!I18</f>
        <v>0</v>
      </c>
    </row>
    <row r="26" spans="1:6" x14ac:dyDescent="0.3">
      <c r="A26" s="182" t="s">
        <v>774</v>
      </c>
      <c r="B26" s="48" t="s">
        <v>143</v>
      </c>
      <c r="C26" s="48" t="s">
        <v>127</v>
      </c>
      <c r="D26" s="50" t="s">
        <v>191</v>
      </c>
      <c r="E26" s="90">
        <f>'Form Sc'!H19</f>
        <v>0</v>
      </c>
      <c r="F26" s="90">
        <f>'Form Sc'!I19</f>
        <v>0</v>
      </c>
    </row>
    <row r="27" spans="1:6" x14ac:dyDescent="0.3">
      <c r="A27" s="182" t="s">
        <v>775</v>
      </c>
      <c r="B27" s="48" t="s">
        <v>147</v>
      </c>
      <c r="C27" s="48" t="s">
        <v>127</v>
      </c>
      <c r="D27" s="50" t="s">
        <v>18</v>
      </c>
      <c r="E27" s="90">
        <f>'Form Sc'!H25</f>
        <v>0</v>
      </c>
      <c r="F27" s="90">
        <f>'Form Sc'!I25</f>
        <v>0</v>
      </c>
    </row>
    <row r="28" spans="1:6" x14ac:dyDescent="0.3">
      <c r="A28" s="182" t="s">
        <v>776</v>
      </c>
      <c r="B28" s="48" t="s">
        <v>146</v>
      </c>
      <c r="C28" s="48" t="s">
        <v>127</v>
      </c>
      <c r="D28" s="50" t="s">
        <v>18</v>
      </c>
      <c r="E28" s="90">
        <f>'Form Sc'!H26</f>
        <v>0</v>
      </c>
      <c r="F28" s="90">
        <f>'Form Sc'!I26</f>
        <v>0</v>
      </c>
    </row>
    <row r="29" spans="1:6" x14ac:dyDescent="0.3">
      <c r="A29" s="182" t="s">
        <v>777</v>
      </c>
      <c r="B29" s="48" t="s">
        <v>145</v>
      </c>
      <c r="C29" s="48" t="s">
        <v>127</v>
      </c>
      <c r="D29" s="50" t="s">
        <v>191</v>
      </c>
      <c r="E29" s="90">
        <f>'Form Sc'!H32</f>
        <v>0</v>
      </c>
      <c r="F29" s="90">
        <f>'Form Sc'!I32</f>
        <v>0</v>
      </c>
    </row>
    <row r="30" spans="1:6" x14ac:dyDescent="0.3">
      <c r="A30" s="182" t="s">
        <v>778</v>
      </c>
      <c r="B30" s="48" t="s">
        <v>144</v>
      </c>
      <c r="C30" s="48" t="s">
        <v>127</v>
      </c>
      <c r="D30" s="50" t="s">
        <v>191</v>
      </c>
      <c r="E30" s="90">
        <f>'Form Sc'!H33</f>
        <v>0</v>
      </c>
      <c r="F30" s="90">
        <f>'Form Sc'!I33</f>
        <v>0</v>
      </c>
    </row>
    <row r="31" spans="1:6" x14ac:dyDescent="0.3">
      <c r="A31" s="182" t="s">
        <v>779</v>
      </c>
      <c r="B31" s="48" t="s">
        <v>785</v>
      </c>
      <c r="C31" s="48" t="s">
        <v>127</v>
      </c>
      <c r="D31" s="50" t="s">
        <v>191</v>
      </c>
      <c r="E31" s="90">
        <f>'Form Sc'!H40</f>
        <v>0</v>
      </c>
      <c r="F31" s="90">
        <f>'Form Sc'!I40</f>
        <v>0</v>
      </c>
    </row>
    <row r="32" spans="1:6" x14ac:dyDescent="0.3">
      <c r="A32" s="182" t="s">
        <v>780</v>
      </c>
      <c r="B32" s="48" t="s">
        <v>786</v>
      </c>
      <c r="C32" s="48" t="s">
        <v>127</v>
      </c>
      <c r="D32" s="50" t="s">
        <v>191</v>
      </c>
      <c r="E32" s="90">
        <f>'Form Sc'!H41</f>
        <v>0</v>
      </c>
      <c r="F32" s="90">
        <f>'Form Sc'!I41</f>
        <v>0</v>
      </c>
    </row>
    <row r="33" spans="1:6" x14ac:dyDescent="0.3">
      <c r="A33" s="182" t="s">
        <v>781</v>
      </c>
      <c r="B33" s="48" t="s">
        <v>787</v>
      </c>
      <c r="C33" s="48" t="s">
        <v>127</v>
      </c>
      <c r="D33" s="50" t="s">
        <v>191</v>
      </c>
      <c r="E33" s="90">
        <f>'Form Sc'!H47</f>
        <v>0</v>
      </c>
      <c r="F33" s="90">
        <f>'Form Sc'!I47</f>
        <v>0</v>
      </c>
    </row>
    <row r="34" spans="1:6" x14ac:dyDescent="0.3">
      <c r="A34" s="182" t="s">
        <v>782</v>
      </c>
      <c r="B34" s="48" t="s">
        <v>788</v>
      </c>
      <c r="C34" s="48" t="s">
        <v>127</v>
      </c>
      <c r="D34" s="50" t="s">
        <v>191</v>
      </c>
      <c r="E34" s="90">
        <f>'Form Sc'!H48</f>
        <v>0</v>
      </c>
      <c r="F34" s="90">
        <f>'Form Sc'!I48</f>
        <v>0</v>
      </c>
    </row>
    <row r="35" spans="1:6" x14ac:dyDescent="0.3">
      <c r="A35" s="182" t="s">
        <v>783</v>
      </c>
      <c r="B35" s="48" t="s">
        <v>789</v>
      </c>
      <c r="C35" s="48" t="s">
        <v>127</v>
      </c>
      <c r="D35" s="50" t="s">
        <v>191</v>
      </c>
      <c r="E35" s="90">
        <f>'Form Sc'!H54</f>
        <v>0</v>
      </c>
      <c r="F35" s="90">
        <f>'Form Sc'!I54</f>
        <v>0</v>
      </c>
    </row>
    <row r="36" spans="1:6" x14ac:dyDescent="0.3">
      <c r="A36" s="182" t="s">
        <v>784</v>
      </c>
      <c r="B36" s="48" t="s">
        <v>790</v>
      </c>
      <c r="C36" s="48" t="s">
        <v>127</v>
      </c>
      <c r="D36" s="50" t="s">
        <v>191</v>
      </c>
      <c r="E36" s="90">
        <f>'Form Sc'!H55</f>
        <v>0</v>
      </c>
      <c r="F36" s="90">
        <f>'Form Sc'!I55</f>
        <v>0</v>
      </c>
    </row>
    <row r="37" spans="1:6" s="11" customFormat="1" x14ac:dyDescent="0.3">
      <c r="A37" s="47" t="s">
        <v>340</v>
      </c>
      <c r="B37" s="181" t="s">
        <v>791</v>
      </c>
      <c r="C37" s="181"/>
      <c r="D37" s="611"/>
      <c r="E37" s="98"/>
      <c r="F37" s="98"/>
    </row>
    <row r="38" spans="1:6" x14ac:dyDescent="0.3">
      <c r="A38" s="182" t="s">
        <v>771</v>
      </c>
      <c r="B38" s="51" t="s">
        <v>377</v>
      </c>
      <c r="C38" s="51" t="s">
        <v>381</v>
      </c>
      <c r="D38" s="50" t="s">
        <v>13</v>
      </c>
      <c r="E38" s="91">
        <f>IF(E7=0,0,((E15*100)/E7))</f>
        <v>0</v>
      </c>
      <c r="F38" s="91">
        <f>IF(F7=0,0,((F15*100)/F7))</f>
        <v>0</v>
      </c>
    </row>
    <row r="39" spans="1:6" x14ac:dyDescent="0.3">
      <c r="A39" s="182" t="s">
        <v>772</v>
      </c>
      <c r="B39" s="51" t="s">
        <v>378</v>
      </c>
      <c r="C39" s="51" t="s">
        <v>382</v>
      </c>
      <c r="D39" s="50" t="s">
        <v>13</v>
      </c>
      <c r="E39" s="91">
        <f t="shared" ref="E39:F41" si="0">IF(E8=0,0,(E16*100)/E8)</f>
        <v>0</v>
      </c>
      <c r="F39" s="91">
        <f t="shared" si="0"/>
        <v>0</v>
      </c>
    </row>
    <row r="40" spans="1:6" x14ac:dyDescent="0.3">
      <c r="A40" s="182" t="s">
        <v>773</v>
      </c>
      <c r="B40" s="51" t="s">
        <v>379</v>
      </c>
      <c r="C40" s="51" t="s">
        <v>383</v>
      </c>
      <c r="D40" s="50" t="s">
        <v>13</v>
      </c>
      <c r="E40" s="91">
        <f t="shared" si="0"/>
        <v>0</v>
      </c>
      <c r="F40" s="91">
        <f t="shared" si="0"/>
        <v>0</v>
      </c>
    </row>
    <row r="41" spans="1:6" x14ac:dyDescent="0.3">
      <c r="A41" s="182" t="s">
        <v>774</v>
      </c>
      <c r="B41" s="51" t="s">
        <v>380</v>
      </c>
      <c r="C41" s="51" t="s">
        <v>384</v>
      </c>
      <c r="D41" s="50" t="s">
        <v>13</v>
      </c>
      <c r="E41" s="91">
        <f t="shared" si="0"/>
        <v>0</v>
      </c>
      <c r="F41" s="91">
        <f t="shared" si="0"/>
        <v>0</v>
      </c>
    </row>
    <row r="42" spans="1:6" x14ac:dyDescent="0.3">
      <c r="A42" s="182" t="s">
        <v>775</v>
      </c>
      <c r="B42" s="51" t="s">
        <v>792</v>
      </c>
      <c r="C42" s="51"/>
      <c r="D42" s="50" t="s">
        <v>13</v>
      </c>
      <c r="E42" s="91">
        <f>'Form Sc'!H42</f>
        <v>0</v>
      </c>
      <c r="F42" s="91">
        <f>'Form Sc'!I42</f>
        <v>0</v>
      </c>
    </row>
    <row r="43" spans="1:6" x14ac:dyDescent="0.3">
      <c r="A43" s="182" t="s">
        <v>776</v>
      </c>
      <c r="B43" s="51" t="s">
        <v>793</v>
      </c>
      <c r="C43" s="51"/>
      <c r="D43" s="50" t="s">
        <v>13</v>
      </c>
      <c r="E43" s="91">
        <f>'Form Sc'!H49</f>
        <v>0</v>
      </c>
      <c r="F43" s="91">
        <f>'Form Sc'!I49</f>
        <v>0</v>
      </c>
    </row>
    <row r="44" spans="1:6" x14ac:dyDescent="0.3">
      <c r="A44" s="182" t="s">
        <v>777</v>
      </c>
      <c r="B44" s="51" t="s">
        <v>794</v>
      </c>
      <c r="C44" s="51"/>
      <c r="D44" s="50" t="s">
        <v>13</v>
      </c>
      <c r="E44" s="91">
        <f>'Form Sc'!H56</f>
        <v>0</v>
      </c>
      <c r="F44" s="91">
        <f>'Form Sc'!I56</f>
        <v>0</v>
      </c>
    </row>
    <row r="45" spans="1:6" s="11" customFormat="1" x14ac:dyDescent="0.3">
      <c r="A45" s="47" t="s">
        <v>341</v>
      </c>
      <c r="B45" s="1097" t="s">
        <v>385</v>
      </c>
      <c r="C45" s="1097"/>
      <c r="D45" s="611"/>
      <c r="E45" s="98"/>
      <c r="F45" s="98"/>
    </row>
    <row r="46" spans="1:6" x14ac:dyDescent="0.3">
      <c r="A46" s="182" t="s">
        <v>795</v>
      </c>
      <c r="B46" s="48" t="s">
        <v>387</v>
      </c>
      <c r="C46" s="51"/>
      <c r="D46" s="50" t="s">
        <v>748</v>
      </c>
      <c r="E46" s="91">
        <v>1</v>
      </c>
      <c r="F46" s="91">
        <v>1</v>
      </c>
    </row>
    <row r="47" spans="1:6" x14ac:dyDescent="0.3">
      <c r="A47" s="182" t="s">
        <v>796</v>
      </c>
      <c r="B47" s="48" t="s">
        <v>388</v>
      </c>
      <c r="C47" s="51"/>
      <c r="D47" s="50" t="s">
        <v>748</v>
      </c>
      <c r="E47" s="183">
        <f>'Form Sc'!H60</f>
        <v>6.1499999999999999E-2</v>
      </c>
      <c r="F47" s="183">
        <f>'Form Sc'!I60</f>
        <v>6.1499999999999999E-2</v>
      </c>
    </row>
    <row r="48" spans="1:6" x14ac:dyDescent="0.3">
      <c r="A48" s="182" t="s">
        <v>797</v>
      </c>
      <c r="B48" s="48" t="s">
        <v>389</v>
      </c>
      <c r="C48" s="51"/>
      <c r="D48" s="50" t="s">
        <v>748</v>
      </c>
      <c r="E48" s="183">
        <f>'Form Sc'!H61</f>
        <v>13.888999999999999</v>
      </c>
      <c r="F48" s="183">
        <f>'Form Sc'!I61</f>
        <v>13.888999999999999</v>
      </c>
    </row>
    <row r="49" spans="1:6" x14ac:dyDescent="0.3">
      <c r="A49" s="182" t="s">
        <v>798</v>
      </c>
      <c r="B49" s="48" t="s">
        <v>386</v>
      </c>
      <c r="C49" s="51"/>
      <c r="D49" s="50" t="s">
        <v>748</v>
      </c>
      <c r="E49" s="183">
        <f>'Form Sc'!H62</f>
        <v>0.219</v>
      </c>
      <c r="F49" s="183">
        <f>'Form Sc'!I62</f>
        <v>0.219</v>
      </c>
    </row>
    <row r="50" spans="1:6" x14ac:dyDescent="0.3">
      <c r="A50" s="182" t="s">
        <v>799</v>
      </c>
      <c r="B50" s="51" t="s">
        <v>747</v>
      </c>
      <c r="C50" s="51"/>
      <c r="D50" s="50" t="s">
        <v>748</v>
      </c>
      <c r="E50" s="183">
        <f>'Form Sc'!H63</f>
        <v>0</v>
      </c>
      <c r="F50" s="183">
        <f>'Form Sc'!I63</f>
        <v>0</v>
      </c>
    </row>
    <row r="51" spans="1:6" x14ac:dyDescent="0.3">
      <c r="A51" s="182" t="s">
        <v>800</v>
      </c>
      <c r="B51" s="51" t="s">
        <v>745</v>
      </c>
      <c r="C51" s="51"/>
      <c r="D51" s="50" t="s">
        <v>748</v>
      </c>
      <c r="E51" s="183">
        <f>'Form Sc'!H64</f>
        <v>0</v>
      </c>
      <c r="F51" s="183">
        <f>'Form Sc'!I64</f>
        <v>0</v>
      </c>
    </row>
    <row r="52" spans="1:6" x14ac:dyDescent="0.3">
      <c r="A52" s="182" t="s">
        <v>801</v>
      </c>
      <c r="B52" s="51" t="s">
        <v>746</v>
      </c>
      <c r="C52" s="51"/>
      <c r="D52" s="50" t="s">
        <v>748</v>
      </c>
      <c r="E52" s="183">
        <f>'Form Sc'!H65</f>
        <v>0</v>
      </c>
      <c r="F52" s="183">
        <f>'Form Sc'!I65</f>
        <v>0</v>
      </c>
    </row>
    <row r="53" spans="1:6" x14ac:dyDescent="0.3">
      <c r="A53" s="182"/>
      <c r="B53" s="51"/>
      <c r="C53" s="51"/>
      <c r="D53" s="50"/>
      <c r="E53" s="91"/>
      <c r="F53" s="91"/>
    </row>
    <row r="54" spans="1:6" ht="15" customHeight="1" x14ac:dyDescent="0.3">
      <c r="A54" s="58" t="s">
        <v>25</v>
      </c>
      <c r="B54" s="1097" t="s">
        <v>477</v>
      </c>
      <c r="C54" s="1097"/>
      <c r="D54" s="251"/>
      <c r="E54" s="92">
        <f>SUM(E55:E58)</f>
        <v>0</v>
      </c>
      <c r="F54" s="92">
        <f>SUM(F55:F58)</f>
        <v>0</v>
      </c>
    </row>
    <row r="55" spans="1:6" x14ac:dyDescent="0.3">
      <c r="A55" s="50" t="s">
        <v>342</v>
      </c>
      <c r="B55" s="48" t="s">
        <v>387</v>
      </c>
      <c r="C55" s="48" t="s">
        <v>127</v>
      </c>
      <c r="D55" s="50" t="s">
        <v>805</v>
      </c>
      <c r="E55" s="93">
        <f t="shared" ref="E55:F57" si="1">E46*E15</f>
        <v>0</v>
      </c>
      <c r="F55" s="93">
        <f t="shared" si="1"/>
        <v>0</v>
      </c>
    </row>
    <row r="56" spans="1:6" x14ac:dyDescent="0.3">
      <c r="A56" s="50" t="s">
        <v>343</v>
      </c>
      <c r="B56" s="48" t="s">
        <v>388</v>
      </c>
      <c r="C56" s="48" t="s">
        <v>127</v>
      </c>
      <c r="D56" s="50" t="s">
        <v>805</v>
      </c>
      <c r="E56" s="93">
        <f t="shared" si="1"/>
        <v>0</v>
      </c>
      <c r="F56" s="93">
        <f t="shared" si="1"/>
        <v>0</v>
      </c>
    </row>
    <row r="57" spans="1:6" x14ac:dyDescent="0.3">
      <c r="A57" s="50" t="s">
        <v>344</v>
      </c>
      <c r="B57" s="48" t="s">
        <v>389</v>
      </c>
      <c r="C57" s="48" t="s">
        <v>127</v>
      </c>
      <c r="D57" s="50" t="s">
        <v>191</v>
      </c>
      <c r="E57" s="93">
        <f t="shared" si="1"/>
        <v>0</v>
      </c>
      <c r="F57" s="93">
        <f t="shared" si="1"/>
        <v>0</v>
      </c>
    </row>
    <row r="58" spans="1:6" x14ac:dyDescent="0.3">
      <c r="A58" s="50" t="s">
        <v>345</v>
      </c>
      <c r="B58" s="48" t="s">
        <v>386</v>
      </c>
      <c r="C58" s="48" t="s">
        <v>127</v>
      </c>
      <c r="D58" s="50" t="s">
        <v>191</v>
      </c>
      <c r="E58" s="93">
        <f t="shared" ref="E58:F61" si="2">E49*E18</f>
        <v>0</v>
      </c>
      <c r="F58" s="93">
        <f t="shared" si="2"/>
        <v>0</v>
      </c>
    </row>
    <row r="59" spans="1:6" x14ac:dyDescent="0.3">
      <c r="A59" s="50" t="s">
        <v>802</v>
      </c>
      <c r="B59" s="48" t="s">
        <v>747</v>
      </c>
      <c r="C59" s="48" t="s">
        <v>127</v>
      </c>
      <c r="D59" s="50" t="s">
        <v>191</v>
      </c>
      <c r="E59" s="93">
        <f t="shared" si="2"/>
        <v>0</v>
      </c>
      <c r="F59" s="93">
        <f t="shared" si="2"/>
        <v>0</v>
      </c>
    </row>
    <row r="60" spans="1:6" x14ac:dyDescent="0.3">
      <c r="A60" s="50" t="s">
        <v>803</v>
      </c>
      <c r="B60" s="48" t="s">
        <v>745</v>
      </c>
      <c r="C60" s="48" t="s">
        <v>127</v>
      </c>
      <c r="D60" s="50" t="s">
        <v>191</v>
      </c>
      <c r="E60" s="93">
        <f t="shared" si="2"/>
        <v>0</v>
      </c>
      <c r="F60" s="93">
        <f t="shared" si="2"/>
        <v>0</v>
      </c>
    </row>
    <row r="61" spans="1:6" x14ac:dyDescent="0.3">
      <c r="A61" s="50" t="s">
        <v>804</v>
      </c>
      <c r="B61" s="48" t="s">
        <v>746</v>
      </c>
      <c r="C61" s="48" t="s">
        <v>127</v>
      </c>
      <c r="D61" s="50" t="s">
        <v>191</v>
      </c>
      <c r="E61" s="93">
        <f t="shared" si="2"/>
        <v>0</v>
      </c>
      <c r="F61" s="93">
        <f t="shared" si="2"/>
        <v>0</v>
      </c>
    </row>
    <row r="62" spans="1:6" s="11" customFormat="1" x14ac:dyDescent="0.3">
      <c r="A62" s="611" t="s">
        <v>808</v>
      </c>
      <c r="B62" s="186" t="s">
        <v>806</v>
      </c>
      <c r="C62" s="186"/>
      <c r="D62" s="185"/>
      <c r="E62" s="187">
        <f>SUM(E55:E61)</f>
        <v>0</v>
      </c>
      <c r="F62" s="187">
        <f>SUM(F55:F61)</f>
        <v>0</v>
      </c>
    </row>
    <row r="63" spans="1:6" x14ac:dyDescent="0.3">
      <c r="A63" s="58" t="s">
        <v>346</v>
      </c>
      <c r="B63" s="1097" t="s">
        <v>807</v>
      </c>
      <c r="C63" s="1097"/>
      <c r="D63" s="1097"/>
      <c r="E63" s="1097"/>
      <c r="F63" s="1097"/>
    </row>
    <row r="64" spans="1:6" ht="15.6" x14ac:dyDescent="0.3">
      <c r="A64" s="54" t="s">
        <v>347</v>
      </c>
      <c r="B64" s="450" t="s">
        <v>391</v>
      </c>
      <c r="C64" s="451" t="s">
        <v>127</v>
      </c>
      <c r="D64" s="359" t="s">
        <v>259</v>
      </c>
      <c r="E64" s="94">
        <f>'Form Sc'!H730</f>
        <v>0</v>
      </c>
      <c r="F64" s="94">
        <f>'Form Sc'!I730</f>
        <v>0</v>
      </c>
    </row>
    <row r="65" spans="1:6" ht="15.6" x14ac:dyDescent="0.3">
      <c r="A65" s="54" t="s">
        <v>348</v>
      </c>
      <c r="B65" s="450" t="s">
        <v>251</v>
      </c>
      <c r="C65" s="451" t="s">
        <v>127</v>
      </c>
      <c r="D65" s="359" t="s">
        <v>257</v>
      </c>
      <c r="E65" s="94">
        <f>'Form Sc'!H731</f>
        <v>0</v>
      </c>
      <c r="F65" s="94">
        <f>'Form Sc'!I731</f>
        <v>0</v>
      </c>
    </row>
    <row r="66" spans="1:6" ht="27.6" x14ac:dyDescent="0.3">
      <c r="A66" s="54" t="s">
        <v>349</v>
      </c>
      <c r="B66" s="450" t="s">
        <v>253</v>
      </c>
      <c r="C66" s="451" t="s">
        <v>127</v>
      </c>
      <c r="D66" s="359" t="s">
        <v>256</v>
      </c>
      <c r="E66" s="94">
        <f>'Form Sc'!H732</f>
        <v>0</v>
      </c>
      <c r="F66" s="94">
        <f>'Form Sc'!I732</f>
        <v>0</v>
      </c>
    </row>
    <row r="67" spans="1:6" ht="15.6" x14ac:dyDescent="0.3">
      <c r="A67" s="54" t="s">
        <v>390</v>
      </c>
      <c r="B67" s="450" t="s">
        <v>393</v>
      </c>
      <c r="C67" s="451" t="s">
        <v>127</v>
      </c>
      <c r="D67" s="359" t="s">
        <v>394</v>
      </c>
      <c r="E67" s="94">
        <f>'Form Sc'!H733</f>
        <v>0</v>
      </c>
      <c r="F67" s="94">
        <f>'Form Sc'!I733</f>
        <v>0</v>
      </c>
    </row>
    <row r="68" spans="1:6" ht="15.6" x14ac:dyDescent="0.3">
      <c r="A68" s="54" t="s">
        <v>402</v>
      </c>
      <c r="B68" s="450" t="s">
        <v>392</v>
      </c>
      <c r="C68" s="451" t="s">
        <v>127</v>
      </c>
      <c r="D68" s="359" t="s">
        <v>258</v>
      </c>
      <c r="E68" s="94">
        <f>'Form Sc'!H734</f>
        <v>0</v>
      </c>
      <c r="F68" s="94">
        <f>'Form Sc'!I734</f>
        <v>0</v>
      </c>
    </row>
    <row r="69" spans="1:6" x14ac:dyDescent="0.3">
      <c r="A69" s="58" t="s">
        <v>48</v>
      </c>
      <c r="B69" s="1097" t="s">
        <v>351</v>
      </c>
      <c r="C69" s="1097"/>
      <c r="D69" s="1097"/>
      <c r="E69" s="1097"/>
      <c r="F69" s="1097"/>
    </row>
    <row r="70" spans="1:6" x14ac:dyDescent="0.3">
      <c r="A70" s="58" t="s">
        <v>350</v>
      </c>
      <c r="B70" s="1097" t="s">
        <v>352</v>
      </c>
      <c r="C70" s="1097"/>
      <c r="D70" s="1097"/>
      <c r="E70" s="1097"/>
      <c r="F70" s="1097"/>
    </row>
    <row r="71" spans="1:6" ht="41.4" x14ac:dyDescent="0.3">
      <c r="A71" s="50" t="s">
        <v>5</v>
      </c>
      <c r="B71" s="13" t="s">
        <v>403</v>
      </c>
      <c r="C71" s="52" t="s">
        <v>127</v>
      </c>
      <c r="D71" s="50" t="s">
        <v>27</v>
      </c>
      <c r="E71" s="93">
        <f>'Form Sc'!H85</f>
        <v>0</v>
      </c>
      <c r="F71" s="93">
        <f>'Form Sc'!I85</f>
        <v>0</v>
      </c>
    </row>
    <row r="72" spans="1:6" x14ac:dyDescent="0.3">
      <c r="A72" s="50" t="s">
        <v>7</v>
      </c>
      <c r="B72" s="13" t="s">
        <v>149</v>
      </c>
      <c r="C72" s="52" t="s">
        <v>127</v>
      </c>
      <c r="D72" s="50" t="s">
        <v>27</v>
      </c>
      <c r="E72" s="93">
        <f>'Form Sc'!H69</f>
        <v>0</v>
      </c>
      <c r="F72" s="93">
        <f>'Form Sc'!I69</f>
        <v>0</v>
      </c>
    </row>
    <row r="73" spans="1:6" x14ac:dyDescent="0.3">
      <c r="A73" s="50" t="s">
        <v>9</v>
      </c>
      <c r="B73" s="13" t="s">
        <v>150</v>
      </c>
      <c r="C73" s="52" t="s">
        <v>127</v>
      </c>
      <c r="D73" s="50" t="s">
        <v>27</v>
      </c>
      <c r="E73" s="93">
        <f>'Form Sc'!H70</f>
        <v>0</v>
      </c>
      <c r="F73" s="93">
        <f>'Form Sc'!I70</f>
        <v>0</v>
      </c>
    </row>
    <row r="74" spans="1:6" ht="27.6" x14ac:dyDescent="0.3">
      <c r="A74" s="50" t="s">
        <v>11</v>
      </c>
      <c r="B74" s="13" t="s">
        <v>155</v>
      </c>
      <c r="C74" s="52" t="s">
        <v>127</v>
      </c>
      <c r="D74" s="50" t="s">
        <v>27</v>
      </c>
      <c r="E74" s="93">
        <f>'Form Sc'!H71</f>
        <v>0</v>
      </c>
      <c r="F74" s="93">
        <f>'Form Sc'!I71</f>
        <v>0</v>
      </c>
    </row>
    <row r="75" spans="1:6" x14ac:dyDescent="0.3">
      <c r="A75" s="50" t="s">
        <v>30</v>
      </c>
      <c r="B75" s="13" t="s">
        <v>28</v>
      </c>
      <c r="C75" s="52" t="s">
        <v>127</v>
      </c>
      <c r="D75" s="50" t="s">
        <v>151</v>
      </c>
      <c r="E75" s="93">
        <f>'Form Sc'!H78</f>
        <v>0</v>
      </c>
      <c r="F75" s="93">
        <f>'Form Sc'!I78</f>
        <v>0</v>
      </c>
    </row>
    <row r="76" spans="1:6" x14ac:dyDescent="0.3">
      <c r="A76" s="50" t="s">
        <v>32</v>
      </c>
      <c r="B76" s="13" t="s">
        <v>152</v>
      </c>
      <c r="C76" s="52"/>
      <c r="D76" s="50" t="s">
        <v>153</v>
      </c>
      <c r="E76" s="93">
        <f>'Form Sc'!H78</f>
        <v>0</v>
      </c>
      <c r="F76" s="93">
        <f>'Form Sc'!I78</f>
        <v>0</v>
      </c>
    </row>
    <row r="77" spans="1:6" x14ac:dyDescent="0.3">
      <c r="A77" s="58" t="s">
        <v>68</v>
      </c>
      <c r="B77" s="1097" t="s">
        <v>31</v>
      </c>
      <c r="C77" s="1097"/>
      <c r="D77" s="1097"/>
      <c r="E77" s="1097"/>
      <c r="F77" s="1097"/>
    </row>
    <row r="78" spans="1:6" x14ac:dyDescent="0.3">
      <c r="A78" s="612" t="s">
        <v>353</v>
      </c>
      <c r="B78" s="53" t="s">
        <v>159</v>
      </c>
      <c r="C78" s="53"/>
      <c r="D78" s="54"/>
      <c r="E78" s="73"/>
      <c r="F78" s="613"/>
    </row>
    <row r="79" spans="1:6" x14ac:dyDescent="0.3">
      <c r="A79" s="50" t="s">
        <v>5</v>
      </c>
      <c r="B79" s="52" t="s">
        <v>8</v>
      </c>
      <c r="C79" s="53"/>
      <c r="D79" s="50" t="s">
        <v>27</v>
      </c>
      <c r="E79" s="93">
        <f>'Form Sc'!H340</f>
        <v>0</v>
      </c>
      <c r="F79" s="93">
        <f>'Form Sc'!I340</f>
        <v>0</v>
      </c>
    </row>
    <row r="80" spans="1:6" ht="28.8" x14ac:dyDescent="0.3">
      <c r="A80" s="50" t="s">
        <v>7</v>
      </c>
      <c r="B80" s="52" t="s">
        <v>354</v>
      </c>
      <c r="C80" s="52" t="s">
        <v>160</v>
      </c>
      <c r="D80" s="50" t="s">
        <v>27</v>
      </c>
      <c r="E80" s="93">
        <f>'Form Sc'!H341</f>
        <v>0</v>
      </c>
      <c r="F80" s="93">
        <f>'Form Sc'!I341</f>
        <v>0</v>
      </c>
    </row>
    <row r="81" spans="1:6" x14ac:dyDescent="0.3">
      <c r="A81" s="50" t="s">
        <v>9</v>
      </c>
      <c r="B81" s="51" t="s">
        <v>355</v>
      </c>
      <c r="C81" s="51"/>
      <c r="D81" s="50" t="s">
        <v>129</v>
      </c>
      <c r="E81" s="93">
        <f>'Form Sc'!H722</f>
        <v>0</v>
      </c>
      <c r="F81" s="93">
        <f>'Form Sc'!I722</f>
        <v>0</v>
      </c>
    </row>
    <row r="82" spans="1:6" x14ac:dyDescent="0.3">
      <c r="A82" s="58" t="s">
        <v>356</v>
      </c>
      <c r="B82" s="1097" t="s">
        <v>33</v>
      </c>
      <c r="C82" s="1097"/>
      <c r="D82" s="1099"/>
      <c r="E82" s="1099"/>
      <c r="F82" s="1099"/>
    </row>
    <row r="83" spans="1:6" x14ac:dyDescent="0.3">
      <c r="A83" s="50" t="s">
        <v>5</v>
      </c>
      <c r="B83" s="52" t="s">
        <v>8</v>
      </c>
      <c r="C83" s="610"/>
      <c r="D83" s="50" t="s">
        <v>27</v>
      </c>
      <c r="E83" s="95">
        <f>'Form Sc'!H350</f>
        <v>0</v>
      </c>
      <c r="F83" s="95">
        <f>'Form Sc'!I350</f>
        <v>0</v>
      </c>
    </row>
    <row r="84" spans="1:6" x14ac:dyDescent="0.3">
      <c r="A84" s="50" t="s">
        <v>7</v>
      </c>
      <c r="B84" s="52" t="s">
        <v>357</v>
      </c>
      <c r="C84" s="52"/>
      <c r="D84" s="50" t="s">
        <v>27</v>
      </c>
      <c r="E84" s="95">
        <f>'Form Sc'!H351</f>
        <v>0</v>
      </c>
      <c r="F84" s="95">
        <f>'Form Sc'!I351</f>
        <v>0</v>
      </c>
    </row>
    <row r="85" spans="1:6" x14ac:dyDescent="0.3">
      <c r="A85" s="50" t="s">
        <v>9</v>
      </c>
      <c r="B85" s="52" t="s">
        <v>358</v>
      </c>
      <c r="C85" s="52"/>
      <c r="D85" s="50" t="s">
        <v>164</v>
      </c>
      <c r="E85" s="95">
        <f>'Form Sc'!H723</f>
        <v>0</v>
      </c>
      <c r="F85" s="95">
        <f>'Form Sc'!I723</f>
        <v>0</v>
      </c>
    </row>
    <row r="86" spans="1:6" x14ac:dyDescent="0.3">
      <c r="A86" s="50" t="s">
        <v>11</v>
      </c>
      <c r="B86" s="52" t="s">
        <v>359</v>
      </c>
      <c r="C86" s="52"/>
      <c r="D86" s="50" t="s">
        <v>13</v>
      </c>
      <c r="E86" s="95">
        <f>'Form Sc'!H352</f>
        <v>0</v>
      </c>
      <c r="F86" s="95">
        <f>'Form Sc'!I352</f>
        <v>0</v>
      </c>
    </row>
    <row r="87" spans="1:6" x14ac:dyDescent="0.3">
      <c r="A87" s="50" t="s">
        <v>30</v>
      </c>
      <c r="B87" s="52" t="s">
        <v>466</v>
      </c>
      <c r="C87" s="52"/>
      <c r="D87" s="50" t="s">
        <v>129</v>
      </c>
      <c r="E87" s="95">
        <f>'Form Sc'!H353</f>
        <v>0</v>
      </c>
      <c r="F87" s="95">
        <f>'Form Sc'!I353</f>
        <v>0</v>
      </c>
    </row>
    <row r="88" spans="1:6" x14ac:dyDescent="0.3">
      <c r="A88" s="50" t="s">
        <v>32</v>
      </c>
      <c r="B88" s="52" t="s">
        <v>174</v>
      </c>
      <c r="C88" s="52"/>
      <c r="D88" s="50" t="s">
        <v>13</v>
      </c>
      <c r="E88" s="95">
        <f>'Form Sc'!H359</f>
        <v>0</v>
      </c>
      <c r="F88" s="95">
        <f>'Form Sc'!I359</f>
        <v>0</v>
      </c>
    </row>
    <row r="89" spans="1:6" x14ac:dyDescent="0.3">
      <c r="A89" s="355" t="s">
        <v>489</v>
      </c>
      <c r="B89" s="15" t="s">
        <v>36</v>
      </c>
      <c r="C89" s="52"/>
      <c r="D89" s="50"/>
      <c r="E89" s="74"/>
      <c r="F89" s="74"/>
    </row>
    <row r="90" spans="1:6" x14ac:dyDescent="0.3">
      <c r="A90" s="14" t="s">
        <v>5</v>
      </c>
      <c r="B90" s="13" t="s">
        <v>8</v>
      </c>
      <c r="C90" s="52"/>
      <c r="D90" s="14" t="s">
        <v>29</v>
      </c>
      <c r="E90" s="95">
        <f>'Form Sc'!H364</f>
        <v>0</v>
      </c>
      <c r="F90" s="95">
        <f>'Form Sc'!I364</f>
        <v>0</v>
      </c>
    </row>
    <row r="91" spans="1:6" x14ac:dyDescent="0.3">
      <c r="A91" s="14" t="s">
        <v>7</v>
      </c>
      <c r="B91" s="13" t="s">
        <v>165</v>
      </c>
      <c r="C91" s="52"/>
      <c r="D91" s="14" t="s">
        <v>27</v>
      </c>
      <c r="E91" s="95">
        <f>'Form Sc'!H365</f>
        <v>0</v>
      </c>
      <c r="F91" s="95">
        <f>'Form Sc'!I365</f>
        <v>0</v>
      </c>
    </row>
    <row r="92" spans="1:6" x14ac:dyDescent="0.3">
      <c r="A92" s="14" t="s">
        <v>9</v>
      </c>
      <c r="B92" s="13" t="s">
        <v>358</v>
      </c>
      <c r="C92" s="52"/>
      <c r="D92" s="50" t="s">
        <v>164</v>
      </c>
      <c r="E92" s="95">
        <f>'Form Sc'!H724</f>
        <v>0</v>
      </c>
      <c r="F92" s="95">
        <f>'Form Sc'!I724</f>
        <v>0</v>
      </c>
    </row>
    <row r="93" spans="1:6" x14ac:dyDescent="0.3">
      <c r="A93" s="14" t="s">
        <v>11</v>
      </c>
      <c r="B93" s="13" t="s">
        <v>166</v>
      </c>
      <c r="C93" s="52"/>
      <c r="D93" s="14" t="s">
        <v>13</v>
      </c>
      <c r="E93" s="95">
        <f>'Form Sc'!H366</f>
        <v>0</v>
      </c>
      <c r="F93" s="95">
        <f>'Form Sc'!I366</f>
        <v>0</v>
      </c>
    </row>
    <row r="94" spans="1:6" x14ac:dyDescent="0.3">
      <c r="A94" s="14" t="s">
        <v>30</v>
      </c>
      <c r="B94" s="13" t="s">
        <v>174</v>
      </c>
      <c r="C94" s="52"/>
      <c r="D94" s="14" t="s">
        <v>13</v>
      </c>
      <c r="E94" s="95">
        <f>'Form Sc'!H368</f>
        <v>0</v>
      </c>
      <c r="F94" s="95">
        <f>'Form Sc'!I368</f>
        <v>0</v>
      </c>
    </row>
    <row r="95" spans="1:6" ht="27.6" x14ac:dyDescent="0.3">
      <c r="A95" s="252" t="s">
        <v>490</v>
      </c>
      <c r="B95" s="614" t="s">
        <v>467</v>
      </c>
      <c r="C95" s="52"/>
      <c r="D95" s="252"/>
      <c r="E95" s="74"/>
      <c r="F95" s="74"/>
    </row>
    <row r="96" spans="1:6" x14ac:dyDescent="0.3">
      <c r="A96" s="252" t="s">
        <v>5</v>
      </c>
      <c r="B96" s="269" t="s">
        <v>262</v>
      </c>
      <c r="C96" s="52"/>
      <c r="D96" s="252" t="s">
        <v>29</v>
      </c>
      <c r="E96" s="95">
        <f>'Form Sc'!H416</f>
        <v>0</v>
      </c>
      <c r="F96" s="95">
        <f>'Form Sc'!I416</f>
        <v>0</v>
      </c>
    </row>
    <row r="97" spans="1:6" x14ac:dyDescent="0.3">
      <c r="A97" s="252" t="s">
        <v>7</v>
      </c>
      <c r="B97" s="269" t="s">
        <v>468</v>
      </c>
      <c r="C97" s="52"/>
      <c r="D97" s="252" t="s">
        <v>27</v>
      </c>
      <c r="E97" s="95">
        <f>'Form Sc'!H417</f>
        <v>0</v>
      </c>
      <c r="F97" s="95">
        <f>'Form Sc'!I417</f>
        <v>0</v>
      </c>
    </row>
    <row r="98" spans="1:6" x14ac:dyDescent="0.3">
      <c r="A98" s="252" t="s">
        <v>9</v>
      </c>
      <c r="B98" s="269" t="s">
        <v>358</v>
      </c>
      <c r="C98" s="52"/>
      <c r="D98" s="252" t="s">
        <v>164</v>
      </c>
      <c r="E98" s="95">
        <f>'Form Sc'!H725</f>
        <v>0</v>
      </c>
      <c r="F98" s="95">
        <f>'Form Sc'!I725</f>
        <v>0</v>
      </c>
    </row>
    <row r="99" spans="1:6" x14ac:dyDescent="0.3">
      <c r="A99" s="252" t="s">
        <v>11</v>
      </c>
      <c r="B99" s="269" t="s">
        <v>166</v>
      </c>
      <c r="C99" s="52"/>
      <c r="D99" s="252" t="s">
        <v>13</v>
      </c>
      <c r="E99" s="95">
        <f>'Form Sc'!H418</f>
        <v>0</v>
      </c>
      <c r="F99" s="95">
        <f>'Form Sc'!I418</f>
        <v>0</v>
      </c>
    </row>
    <row r="100" spans="1:6" x14ac:dyDescent="0.3">
      <c r="A100" s="252" t="s">
        <v>30</v>
      </c>
      <c r="B100" s="269" t="s">
        <v>174</v>
      </c>
      <c r="C100" s="52"/>
      <c r="D100" s="252" t="s">
        <v>13</v>
      </c>
      <c r="E100" s="95">
        <f>'Form Sc'!H395</f>
        <v>0</v>
      </c>
      <c r="F100" s="95">
        <f>'Form Sc'!I395</f>
        <v>0</v>
      </c>
    </row>
    <row r="101" spans="1:6" ht="27.6" x14ac:dyDescent="0.3">
      <c r="A101" s="252" t="s">
        <v>491</v>
      </c>
      <c r="B101" s="614" t="s">
        <v>469</v>
      </c>
      <c r="C101" s="52"/>
      <c r="D101" s="252"/>
      <c r="E101" s="74"/>
      <c r="F101" s="74"/>
    </row>
    <row r="102" spans="1:6" x14ac:dyDescent="0.3">
      <c r="A102" s="252" t="s">
        <v>5</v>
      </c>
      <c r="B102" s="269" t="s">
        <v>262</v>
      </c>
      <c r="C102" s="52"/>
      <c r="D102" s="252" t="s">
        <v>29</v>
      </c>
      <c r="E102" s="95">
        <f>'Form Sc'!H391</f>
        <v>0</v>
      </c>
      <c r="F102" s="95">
        <f>'Form Sc'!I391</f>
        <v>0</v>
      </c>
    </row>
    <row r="103" spans="1:6" x14ac:dyDescent="0.3">
      <c r="A103" s="252" t="s">
        <v>7</v>
      </c>
      <c r="B103" s="269" t="s">
        <v>468</v>
      </c>
      <c r="C103" s="52"/>
      <c r="D103" s="252" t="s">
        <v>27</v>
      </c>
      <c r="E103" s="95">
        <f>'Form Sc'!H392</f>
        <v>0</v>
      </c>
      <c r="F103" s="95">
        <f>'Form Sc'!I392</f>
        <v>0</v>
      </c>
    </row>
    <row r="104" spans="1:6" x14ac:dyDescent="0.3">
      <c r="A104" s="252" t="s">
        <v>9</v>
      </c>
      <c r="B104" s="269" t="s">
        <v>358</v>
      </c>
      <c r="C104" s="52"/>
      <c r="D104" s="252" t="s">
        <v>164</v>
      </c>
      <c r="E104" s="95">
        <f>'Form Sc'!H726</f>
        <v>0</v>
      </c>
      <c r="F104" s="95">
        <f>'Form Sc'!I726</f>
        <v>0</v>
      </c>
    </row>
    <row r="105" spans="1:6" x14ac:dyDescent="0.3">
      <c r="A105" s="252" t="s">
        <v>11</v>
      </c>
      <c r="B105" s="269" t="s">
        <v>166</v>
      </c>
      <c r="C105" s="52"/>
      <c r="D105" s="252" t="s">
        <v>13</v>
      </c>
      <c r="E105" s="95">
        <f>'Form Sc'!H393</f>
        <v>0</v>
      </c>
      <c r="F105" s="95">
        <f>'Form Sc'!I393</f>
        <v>0</v>
      </c>
    </row>
    <row r="106" spans="1:6" x14ac:dyDescent="0.3">
      <c r="A106" s="58" t="s">
        <v>69</v>
      </c>
      <c r="B106" s="55" t="s">
        <v>360</v>
      </c>
      <c r="C106" s="55"/>
      <c r="D106" s="56" t="s">
        <v>129</v>
      </c>
      <c r="E106" s="96">
        <f>IF((E80+E84+E91+E97+E103+E71)=0,0,(E80*E81+E84*E85+E91*E92+E97*E98+E103*E104+860*E71)/(E80+E84+E91+E97+E103+E71))</f>
        <v>0</v>
      </c>
      <c r="F106" s="96">
        <f>IF((F80+F84+F91+F97+F103+F71)=0,0,(F80*F81+F84*F85+F91*F92+F97*F98+F103*F104+860*F71)/(F80+F84+F91+F97+F103+F71))</f>
        <v>0</v>
      </c>
    </row>
    <row r="107" spans="1:6" x14ac:dyDescent="0.3">
      <c r="A107" s="58" t="s">
        <v>72</v>
      </c>
      <c r="B107" s="55" t="s">
        <v>361</v>
      </c>
      <c r="C107" s="55"/>
      <c r="D107" s="56" t="s">
        <v>27</v>
      </c>
      <c r="E107" s="97">
        <f>'Form Sc'!H440</f>
        <v>0</v>
      </c>
      <c r="F107" s="97">
        <f>'Form Sc'!I440</f>
        <v>0</v>
      </c>
    </row>
    <row r="108" spans="1:6" x14ac:dyDescent="0.3">
      <c r="A108" s="58" t="s">
        <v>73</v>
      </c>
      <c r="B108" s="55" t="s">
        <v>362</v>
      </c>
      <c r="C108" s="55"/>
      <c r="D108" s="56" t="s">
        <v>27</v>
      </c>
      <c r="E108" s="96">
        <f>'Form Sc'!H443</f>
        <v>0</v>
      </c>
      <c r="F108" s="96">
        <f>'Form Sc'!I443</f>
        <v>0</v>
      </c>
    </row>
    <row r="109" spans="1:6" ht="28.8" x14ac:dyDescent="0.3">
      <c r="A109" s="58" t="s">
        <v>207</v>
      </c>
      <c r="B109" s="55" t="s">
        <v>188</v>
      </c>
      <c r="C109" s="55"/>
      <c r="D109" s="56" t="s">
        <v>137</v>
      </c>
      <c r="E109" s="96">
        <f>E108*2717/10</f>
        <v>0</v>
      </c>
      <c r="F109" s="96">
        <f>F108*2717/10</f>
        <v>0</v>
      </c>
    </row>
    <row r="110" spans="1:6" x14ac:dyDescent="0.3">
      <c r="A110" s="58" t="s">
        <v>210</v>
      </c>
      <c r="B110" s="55" t="s">
        <v>41</v>
      </c>
      <c r="C110" s="55"/>
      <c r="D110" s="56" t="s">
        <v>27</v>
      </c>
      <c r="E110" s="96">
        <f>E107+E71-E108</f>
        <v>0</v>
      </c>
      <c r="F110" s="96">
        <f>F107+F71-F108</f>
        <v>0</v>
      </c>
    </row>
    <row r="111" spans="1:6" x14ac:dyDescent="0.3">
      <c r="A111" s="58" t="s">
        <v>212</v>
      </c>
      <c r="B111" s="55" t="s">
        <v>507</v>
      </c>
      <c r="C111" s="55"/>
      <c r="D111" s="56" t="s">
        <v>137</v>
      </c>
      <c r="E111" s="96">
        <f>E110*860</f>
        <v>0</v>
      </c>
      <c r="F111" s="96">
        <f>F110*860</f>
        <v>0</v>
      </c>
    </row>
    <row r="112" spans="1:6" ht="15.6" x14ac:dyDescent="0.3">
      <c r="A112" s="58" t="s">
        <v>74</v>
      </c>
      <c r="B112" s="1098" t="s">
        <v>363</v>
      </c>
      <c r="C112" s="1098"/>
      <c r="D112" s="1098"/>
      <c r="E112" s="1098"/>
      <c r="F112" s="1098"/>
    </row>
    <row r="113" spans="1:6" x14ac:dyDescent="0.3">
      <c r="A113" s="617" t="s">
        <v>75</v>
      </c>
      <c r="B113" s="618" t="s">
        <v>1223</v>
      </c>
      <c r="C113" s="618"/>
      <c r="D113" s="617" t="s">
        <v>133</v>
      </c>
      <c r="E113" s="90">
        <f>'Form Sc'!H450</f>
        <v>0</v>
      </c>
      <c r="F113" s="90">
        <f>'Form Sc'!I450</f>
        <v>0</v>
      </c>
    </row>
    <row r="114" spans="1:6" x14ac:dyDescent="0.3">
      <c r="A114" s="617" t="s">
        <v>76</v>
      </c>
      <c r="B114" s="618" t="s">
        <v>1224</v>
      </c>
      <c r="C114" s="618"/>
      <c r="D114" s="617" t="s">
        <v>133</v>
      </c>
      <c r="E114" s="90">
        <f>'Form Sc'!H463</f>
        <v>0</v>
      </c>
      <c r="F114" s="90">
        <f>'Form Sc'!I463</f>
        <v>0</v>
      </c>
    </row>
    <row r="115" spans="1:6" x14ac:dyDescent="0.3">
      <c r="A115" s="617" t="s">
        <v>77</v>
      </c>
      <c r="B115" s="618" t="s">
        <v>470</v>
      </c>
      <c r="C115" s="618"/>
      <c r="D115" s="617" t="s">
        <v>133</v>
      </c>
      <c r="E115" s="90">
        <f>'Form Sc'!H476</f>
        <v>0</v>
      </c>
      <c r="F115" s="90">
        <f>'Form Sc'!I476</f>
        <v>0</v>
      </c>
    </row>
    <row r="116" spans="1:6" x14ac:dyDescent="0.3">
      <c r="A116" s="617" t="s">
        <v>78</v>
      </c>
      <c r="B116" s="618" t="s">
        <v>1225</v>
      </c>
      <c r="C116" s="618"/>
      <c r="D116" s="617" t="s">
        <v>133</v>
      </c>
      <c r="E116" s="90">
        <f>'Form Sc'!H489</f>
        <v>0</v>
      </c>
      <c r="F116" s="90">
        <f>'Form Sc'!I489</f>
        <v>0</v>
      </c>
    </row>
    <row r="117" spans="1:6" x14ac:dyDescent="0.3">
      <c r="A117" s="617" t="s">
        <v>364</v>
      </c>
      <c r="B117" s="618" t="s">
        <v>1226</v>
      </c>
      <c r="C117" s="618"/>
      <c r="D117" s="617" t="s">
        <v>133</v>
      </c>
      <c r="E117" s="90">
        <f>'Form Sc'!H502</f>
        <v>0</v>
      </c>
      <c r="F117" s="90">
        <f>'Form Sc'!I502</f>
        <v>0</v>
      </c>
    </row>
    <row r="118" spans="1:6" x14ac:dyDescent="0.3">
      <c r="A118" s="617" t="s">
        <v>366</v>
      </c>
      <c r="B118" s="618" t="s">
        <v>1227</v>
      </c>
      <c r="C118" s="618"/>
      <c r="D118" s="617" t="s">
        <v>133</v>
      </c>
      <c r="E118" s="90">
        <f>'Form Sc'!H515</f>
        <v>0</v>
      </c>
      <c r="F118" s="90">
        <f>'Form Sc'!I515</f>
        <v>0</v>
      </c>
    </row>
    <row r="119" spans="1:6" x14ac:dyDescent="0.3">
      <c r="A119" s="617" t="s">
        <v>492</v>
      </c>
      <c r="B119" s="618" t="s">
        <v>365</v>
      </c>
      <c r="C119" s="618"/>
      <c r="D119" s="617" t="s">
        <v>133</v>
      </c>
      <c r="E119" s="90">
        <f>'Form Sc'!H554</f>
        <v>0</v>
      </c>
      <c r="F119" s="90">
        <f>'Form Sc'!I554</f>
        <v>0</v>
      </c>
    </row>
    <row r="120" spans="1:6" x14ac:dyDescent="0.3">
      <c r="A120" s="617" t="s">
        <v>493</v>
      </c>
      <c r="B120" s="618" t="s">
        <v>473</v>
      </c>
      <c r="C120" s="618"/>
      <c r="D120" s="617" t="s">
        <v>133</v>
      </c>
      <c r="E120" s="90">
        <f>'Form Sc'!H569</f>
        <v>0</v>
      </c>
      <c r="F120" s="90">
        <f>'Form Sc'!I569</f>
        <v>0</v>
      </c>
    </row>
    <row r="121" spans="1:6" x14ac:dyDescent="0.3">
      <c r="A121" s="617" t="s">
        <v>494</v>
      </c>
      <c r="B121" s="618" t="s">
        <v>472</v>
      </c>
      <c r="C121" s="618"/>
      <c r="D121" s="617" t="s">
        <v>133</v>
      </c>
      <c r="E121" s="90">
        <f>'Form Sc'!H584</f>
        <v>0</v>
      </c>
      <c r="F121" s="90">
        <f>'Form Sc'!I584</f>
        <v>0</v>
      </c>
    </row>
    <row r="122" spans="1:6" x14ac:dyDescent="0.3">
      <c r="A122" s="617" t="s">
        <v>495</v>
      </c>
      <c r="B122" s="618" t="s">
        <v>367</v>
      </c>
      <c r="C122" s="618"/>
      <c r="D122" s="617" t="s">
        <v>133</v>
      </c>
      <c r="E122" s="90">
        <f>'Form Sc'!H599</f>
        <v>0</v>
      </c>
      <c r="F122" s="90">
        <f>'Form Sc'!I599</f>
        <v>0</v>
      </c>
    </row>
    <row r="123" spans="1:6" x14ac:dyDescent="0.3">
      <c r="A123" s="617" t="s">
        <v>496</v>
      </c>
      <c r="B123" s="618" t="s">
        <v>471</v>
      </c>
      <c r="C123" s="618"/>
      <c r="D123" s="617" t="s">
        <v>133</v>
      </c>
      <c r="E123" s="90">
        <f>'Form Sc'!H616</f>
        <v>0</v>
      </c>
      <c r="F123" s="90">
        <f>'Form Sc'!I616</f>
        <v>0</v>
      </c>
    </row>
    <row r="124" spans="1:6" ht="28.8" x14ac:dyDescent="0.3">
      <c r="A124" s="58" t="s">
        <v>497</v>
      </c>
      <c r="B124" s="57" t="str">
        <f>'Form Sc'!B744</f>
        <v>Total Hydrogen Generated (taking Stiochiometric 280)</v>
      </c>
      <c r="C124" s="57"/>
      <c r="D124" s="58" t="str">
        <f>'Form Sc'!D744</f>
        <v>Lakh NM3</v>
      </c>
      <c r="E124" s="98">
        <f>'Form Sc'!H744</f>
        <v>0</v>
      </c>
      <c r="F124" s="98">
        <f>'Form Sc'!I744</f>
        <v>0</v>
      </c>
    </row>
    <row r="125" spans="1:6" x14ac:dyDescent="0.3">
      <c r="A125" s="58" t="s">
        <v>498</v>
      </c>
      <c r="B125" s="57" t="str">
        <f>'Form Sc'!B745</f>
        <v xml:space="preserve">Hydrogen used as fuel </v>
      </c>
      <c r="C125" s="57"/>
      <c r="D125" s="58" t="str">
        <f>'Form Sc'!D745</f>
        <v>Lakh NM3</v>
      </c>
      <c r="E125" s="98">
        <f>'Form Sc'!H745</f>
        <v>0</v>
      </c>
      <c r="F125" s="98">
        <f>'Form Sc'!I745</f>
        <v>0</v>
      </c>
    </row>
    <row r="126" spans="1:6" x14ac:dyDescent="0.3">
      <c r="A126" s="58" t="s">
        <v>521</v>
      </c>
      <c r="B126" s="57" t="str">
        <f>'Form Sc'!B746</f>
        <v>Hydrogen bottled</v>
      </c>
      <c r="C126" s="57"/>
      <c r="D126" s="58" t="str">
        <f>'Form Sc'!D746</f>
        <v>Lakh NM3</v>
      </c>
      <c r="E126" s="98">
        <f>'Form Sc'!H746</f>
        <v>0</v>
      </c>
      <c r="F126" s="98">
        <f>'Form Sc'!I746</f>
        <v>0</v>
      </c>
    </row>
    <row r="127" spans="1:6" x14ac:dyDescent="0.3">
      <c r="A127" s="58" t="s">
        <v>522</v>
      </c>
      <c r="B127" s="57" t="str">
        <f>'Form Sc'!B747</f>
        <v xml:space="preserve">Hydrogen used for other products </v>
      </c>
      <c r="C127" s="57"/>
      <c r="D127" s="58" t="str">
        <f>'Form Sc'!D747</f>
        <v>Lakh NM3</v>
      </c>
      <c r="E127" s="98">
        <f>'Form Sc'!H747</f>
        <v>0</v>
      </c>
      <c r="F127" s="98">
        <f>'Form Sc'!I747</f>
        <v>0</v>
      </c>
    </row>
    <row r="128" spans="1:6" x14ac:dyDescent="0.3">
      <c r="A128" s="58" t="s">
        <v>523</v>
      </c>
      <c r="B128" s="57" t="str">
        <f>'Form Sc'!B748</f>
        <v xml:space="preserve">Hydrogen vented </v>
      </c>
      <c r="C128" s="57"/>
      <c r="D128" s="58" t="str">
        <f>'Form Sc'!D748</f>
        <v>Lakh NM3</v>
      </c>
      <c r="E128" s="98">
        <f>'Form Sc'!H748</f>
        <v>0</v>
      </c>
      <c r="F128" s="98">
        <f>'Form Sc'!I748</f>
        <v>0</v>
      </c>
    </row>
    <row r="129" spans="1:7" ht="28.8" x14ac:dyDescent="0.3">
      <c r="A129" s="56" t="s">
        <v>221</v>
      </c>
      <c r="B129" s="615" t="s">
        <v>227</v>
      </c>
      <c r="C129" s="56"/>
      <c r="D129" s="56" t="s">
        <v>137</v>
      </c>
      <c r="E129" s="96">
        <f>'Form Sc'!H719</f>
        <v>0</v>
      </c>
      <c r="F129" s="96">
        <f>'Form Sc'!I719</f>
        <v>0</v>
      </c>
      <c r="G129" s="64"/>
    </row>
    <row r="130" spans="1:7" x14ac:dyDescent="0.3">
      <c r="A130" s="59" t="s">
        <v>228</v>
      </c>
      <c r="B130" s="616" t="s">
        <v>368</v>
      </c>
      <c r="C130" s="59"/>
      <c r="D130" s="59" t="s">
        <v>129</v>
      </c>
      <c r="E130" s="75">
        <v>2717</v>
      </c>
      <c r="F130" s="75">
        <v>2717</v>
      </c>
    </row>
  </sheetData>
  <sheetProtection password="DCBB" sheet="1" objects="1" scenarios="1"/>
  <mergeCells count="14">
    <mergeCell ref="A1:F1"/>
    <mergeCell ref="A3:B3"/>
    <mergeCell ref="C3:F3"/>
    <mergeCell ref="B5:F5"/>
    <mergeCell ref="A2:B2"/>
    <mergeCell ref="C2:F2"/>
    <mergeCell ref="B45:C45"/>
    <mergeCell ref="B112:F112"/>
    <mergeCell ref="B54:C54"/>
    <mergeCell ref="B63:F63"/>
    <mergeCell ref="B69:F69"/>
    <mergeCell ref="B70:F70"/>
    <mergeCell ref="B77:F77"/>
    <mergeCell ref="B82:F82"/>
  </mergeCells>
  <conditionalFormatting sqref="E64:F68 E71:F76 E78:F81 E106:F111 E23:F36 E38:F44 E55:F62 E47:F53 E113:F128 E7:F21">
    <cfRule type="cellIs" dxfId="9" priority="15" stopIfTrue="1" operator="equal">
      <formula>"NA"</formula>
    </cfRule>
    <cfRule type="cellIs" dxfId="8" priority="16" stopIfTrue="1" operator="equal">
      <formula>"NA"</formula>
    </cfRule>
  </conditionalFormatting>
  <conditionalFormatting sqref="E22:F22">
    <cfRule type="cellIs" dxfId="7" priority="7" stopIfTrue="1" operator="equal">
      <formula>"NA"</formula>
    </cfRule>
    <cfRule type="cellIs" dxfId="6" priority="8" stopIfTrue="1" operator="equal">
      <formula>"NA"</formula>
    </cfRule>
  </conditionalFormatting>
  <conditionalFormatting sqref="E37:F37">
    <cfRule type="cellIs" dxfId="5" priority="5" stopIfTrue="1" operator="equal">
      <formula>"NA"</formula>
    </cfRule>
    <cfRule type="cellIs" dxfId="4" priority="6" stopIfTrue="1" operator="equal">
      <formula>"NA"</formula>
    </cfRule>
  </conditionalFormatting>
  <conditionalFormatting sqref="E45:F45">
    <cfRule type="cellIs" dxfId="3" priority="3" stopIfTrue="1" operator="equal">
      <formula>"NA"</formula>
    </cfRule>
    <cfRule type="cellIs" dxfId="2" priority="4" stopIfTrue="1" operator="equal">
      <formula>"NA"</formula>
    </cfRule>
  </conditionalFormatting>
  <conditionalFormatting sqref="E46:F46">
    <cfRule type="cellIs" dxfId="1" priority="1" stopIfTrue="1" operator="equal">
      <formula>"NA"</formula>
    </cfRule>
    <cfRule type="cellIs" dxfId="0" priority="2" stopIfTrue="1" operator="equal">
      <formula>"NA"</formula>
    </cfRule>
  </conditionalFormatting>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N29"/>
  <sheetViews>
    <sheetView topLeftCell="A4" workbookViewId="0">
      <selection activeCell="G5" sqref="G5"/>
    </sheetView>
  </sheetViews>
  <sheetFormatPr defaultRowHeight="14.4" x14ac:dyDescent="0.3"/>
  <cols>
    <col min="1" max="1" width="7.33203125" style="376" customWidth="1"/>
    <col min="2" max="2" width="13.109375" style="376" customWidth="1"/>
    <col min="3" max="3" width="13.44140625" style="376" customWidth="1"/>
    <col min="4" max="4" width="10.44140625" style="376" customWidth="1"/>
    <col min="5" max="5" width="17.44140625" style="376" customWidth="1"/>
    <col min="6" max="6" width="16" style="376" customWidth="1"/>
    <col min="7" max="7" width="13.33203125" style="376" customWidth="1"/>
    <col min="8" max="8" width="14.33203125" style="376" customWidth="1"/>
    <col min="9" max="9" width="12.44140625" style="376" customWidth="1"/>
    <col min="10" max="10" width="11.33203125" style="376" customWidth="1"/>
    <col min="11" max="12" width="13.44140625" style="376" customWidth="1"/>
    <col min="13" max="13" width="20.44140625" style="376" customWidth="1"/>
    <col min="14" max="14" width="10.109375" style="376" customWidth="1"/>
    <col min="15" max="256" width="8.88671875" style="376"/>
    <col min="257" max="257" width="7.33203125" style="376" customWidth="1"/>
    <col min="258" max="258" width="13.109375" style="376" customWidth="1"/>
    <col min="259" max="259" width="13.44140625" style="376" customWidth="1"/>
    <col min="260" max="260" width="10.44140625" style="376" customWidth="1"/>
    <col min="261" max="261" width="17.44140625" style="376" customWidth="1"/>
    <col min="262" max="262" width="16" style="376" customWidth="1"/>
    <col min="263" max="263" width="13.33203125" style="376" customWidth="1"/>
    <col min="264" max="264" width="14.33203125" style="376" customWidth="1"/>
    <col min="265" max="265" width="12.44140625" style="376" customWidth="1"/>
    <col min="266" max="266" width="11.33203125" style="376" customWidth="1"/>
    <col min="267" max="268" width="13.44140625" style="376" customWidth="1"/>
    <col min="269" max="269" width="20.44140625" style="376" customWidth="1"/>
    <col min="270" max="270" width="10.109375" style="376" customWidth="1"/>
    <col min="271" max="512" width="8.88671875" style="376"/>
    <col min="513" max="513" width="7.33203125" style="376" customWidth="1"/>
    <col min="514" max="514" width="13.109375" style="376" customWidth="1"/>
    <col min="515" max="515" width="13.44140625" style="376" customWidth="1"/>
    <col min="516" max="516" width="10.44140625" style="376" customWidth="1"/>
    <col min="517" max="517" width="17.44140625" style="376" customWidth="1"/>
    <col min="518" max="518" width="16" style="376" customWidth="1"/>
    <col min="519" max="519" width="13.33203125" style="376" customWidth="1"/>
    <col min="520" max="520" width="14.33203125" style="376" customWidth="1"/>
    <col min="521" max="521" width="12.44140625" style="376" customWidth="1"/>
    <col min="522" max="522" width="11.33203125" style="376" customWidth="1"/>
    <col min="523" max="524" width="13.44140625" style="376" customWidth="1"/>
    <col min="525" max="525" width="20.44140625" style="376" customWidth="1"/>
    <col min="526" max="526" width="10.109375" style="376" customWidth="1"/>
    <col min="527" max="768" width="8.88671875" style="376"/>
    <col min="769" max="769" width="7.33203125" style="376" customWidth="1"/>
    <col min="770" max="770" width="13.109375" style="376" customWidth="1"/>
    <col min="771" max="771" width="13.44140625" style="376" customWidth="1"/>
    <col min="772" max="772" width="10.44140625" style="376" customWidth="1"/>
    <col min="773" max="773" width="17.44140625" style="376" customWidth="1"/>
    <col min="774" max="774" width="16" style="376" customWidth="1"/>
    <col min="775" max="775" width="13.33203125" style="376" customWidth="1"/>
    <col min="776" max="776" width="14.33203125" style="376" customWidth="1"/>
    <col min="777" max="777" width="12.44140625" style="376" customWidth="1"/>
    <col min="778" max="778" width="11.33203125" style="376" customWidth="1"/>
    <col min="779" max="780" width="13.44140625" style="376" customWidth="1"/>
    <col min="781" max="781" width="20.44140625" style="376" customWidth="1"/>
    <col min="782" max="782" width="10.109375" style="376" customWidth="1"/>
    <col min="783" max="1024" width="8.88671875" style="376"/>
    <col min="1025" max="1025" width="7.33203125" style="376" customWidth="1"/>
    <col min="1026" max="1026" width="13.109375" style="376" customWidth="1"/>
    <col min="1027" max="1027" width="13.44140625" style="376" customWidth="1"/>
    <col min="1028" max="1028" width="10.44140625" style="376" customWidth="1"/>
    <col min="1029" max="1029" width="17.44140625" style="376" customWidth="1"/>
    <col min="1030" max="1030" width="16" style="376" customWidth="1"/>
    <col min="1031" max="1031" width="13.33203125" style="376" customWidth="1"/>
    <col min="1032" max="1032" width="14.33203125" style="376" customWidth="1"/>
    <col min="1033" max="1033" width="12.44140625" style="376" customWidth="1"/>
    <col min="1034" max="1034" width="11.33203125" style="376" customWidth="1"/>
    <col min="1035" max="1036" width="13.44140625" style="376" customWidth="1"/>
    <col min="1037" max="1037" width="20.44140625" style="376" customWidth="1"/>
    <col min="1038" max="1038" width="10.109375" style="376" customWidth="1"/>
    <col min="1039" max="1280" width="8.88671875" style="376"/>
    <col min="1281" max="1281" width="7.33203125" style="376" customWidth="1"/>
    <col min="1282" max="1282" width="13.109375" style="376" customWidth="1"/>
    <col min="1283" max="1283" width="13.44140625" style="376" customWidth="1"/>
    <col min="1284" max="1284" width="10.44140625" style="376" customWidth="1"/>
    <col min="1285" max="1285" width="17.44140625" style="376" customWidth="1"/>
    <col min="1286" max="1286" width="16" style="376" customWidth="1"/>
    <col min="1287" max="1287" width="13.33203125" style="376" customWidth="1"/>
    <col min="1288" max="1288" width="14.33203125" style="376" customWidth="1"/>
    <col min="1289" max="1289" width="12.44140625" style="376" customWidth="1"/>
    <col min="1290" max="1290" width="11.33203125" style="376" customWidth="1"/>
    <col min="1291" max="1292" width="13.44140625" style="376" customWidth="1"/>
    <col min="1293" max="1293" width="20.44140625" style="376" customWidth="1"/>
    <col min="1294" max="1294" width="10.109375" style="376" customWidth="1"/>
    <col min="1295" max="1536" width="8.88671875" style="376"/>
    <col min="1537" max="1537" width="7.33203125" style="376" customWidth="1"/>
    <col min="1538" max="1538" width="13.109375" style="376" customWidth="1"/>
    <col min="1539" max="1539" width="13.44140625" style="376" customWidth="1"/>
    <col min="1540" max="1540" width="10.44140625" style="376" customWidth="1"/>
    <col min="1541" max="1541" width="17.44140625" style="376" customWidth="1"/>
    <col min="1542" max="1542" width="16" style="376" customWidth="1"/>
    <col min="1543" max="1543" width="13.33203125" style="376" customWidth="1"/>
    <col min="1544" max="1544" width="14.33203125" style="376" customWidth="1"/>
    <col min="1545" max="1545" width="12.44140625" style="376" customWidth="1"/>
    <col min="1546" max="1546" width="11.33203125" style="376" customWidth="1"/>
    <col min="1547" max="1548" width="13.44140625" style="376" customWidth="1"/>
    <col min="1549" max="1549" width="20.44140625" style="376" customWidth="1"/>
    <col min="1550" max="1550" width="10.109375" style="376" customWidth="1"/>
    <col min="1551" max="1792" width="8.88671875" style="376"/>
    <col min="1793" max="1793" width="7.33203125" style="376" customWidth="1"/>
    <col min="1794" max="1794" width="13.109375" style="376" customWidth="1"/>
    <col min="1795" max="1795" width="13.44140625" style="376" customWidth="1"/>
    <col min="1796" max="1796" width="10.44140625" style="376" customWidth="1"/>
    <col min="1797" max="1797" width="17.44140625" style="376" customWidth="1"/>
    <col min="1798" max="1798" width="16" style="376" customWidth="1"/>
    <col min="1799" max="1799" width="13.33203125" style="376" customWidth="1"/>
    <col min="1800" max="1800" width="14.33203125" style="376" customWidth="1"/>
    <col min="1801" max="1801" width="12.44140625" style="376" customWidth="1"/>
    <col min="1802" max="1802" width="11.33203125" style="376" customWidth="1"/>
    <col min="1803" max="1804" width="13.44140625" style="376" customWidth="1"/>
    <col min="1805" max="1805" width="20.44140625" style="376" customWidth="1"/>
    <col min="1806" max="1806" width="10.109375" style="376" customWidth="1"/>
    <col min="1807" max="2048" width="8.88671875" style="376"/>
    <col min="2049" max="2049" width="7.33203125" style="376" customWidth="1"/>
    <col min="2050" max="2050" width="13.109375" style="376" customWidth="1"/>
    <col min="2051" max="2051" width="13.44140625" style="376" customWidth="1"/>
    <col min="2052" max="2052" width="10.44140625" style="376" customWidth="1"/>
    <col min="2053" max="2053" width="17.44140625" style="376" customWidth="1"/>
    <col min="2054" max="2054" width="16" style="376" customWidth="1"/>
    <col min="2055" max="2055" width="13.33203125" style="376" customWidth="1"/>
    <col min="2056" max="2056" width="14.33203125" style="376" customWidth="1"/>
    <col min="2057" max="2057" width="12.44140625" style="376" customWidth="1"/>
    <col min="2058" max="2058" width="11.33203125" style="376" customWidth="1"/>
    <col min="2059" max="2060" width="13.44140625" style="376" customWidth="1"/>
    <col min="2061" max="2061" width="20.44140625" style="376" customWidth="1"/>
    <col min="2062" max="2062" width="10.109375" style="376" customWidth="1"/>
    <col min="2063" max="2304" width="8.88671875" style="376"/>
    <col min="2305" max="2305" width="7.33203125" style="376" customWidth="1"/>
    <col min="2306" max="2306" width="13.109375" style="376" customWidth="1"/>
    <col min="2307" max="2307" width="13.44140625" style="376" customWidth="1"/>
    <col min="2308" max="2308" width="10.44140625" style="376" customWidth="1"/>
    <col min="2309" max="2309" width="17.44140625" style="376" customWidth="1"/>
    <col min="2310" max="2310" width="16" style="376" customWidth="1"/>
    <col min="2311" max="2311" width="13.33203125" style="376" customWidth="1"/>
    <col min="2312" max="2312" width="14.33203125" style="376" customWidth="1"/>
    <col min="2313" max="2313" width="12.44140625" style="376" customWidth="1"/>
    <col min="2314" max="2314" width="11.33203125" style="376" customWidth="1"/>
    <col min="2315" max="2316" width="13.44140625" style="376" customWidth="1"/>
    <col min="2317" max="2317" width="20.44140625" style="376" customWidth="1"/>
    <col min="2318" max="2318" width="10.109375" style="376" customWidth="1"/>
    <col min="2319" max="2560" width="8.88671875" style="376"/>
    <col min="2561" max="2561" width="7.33203125" style="376" customWidth="1"/>
    <col min="2562" max="2562" width="13.109375" style="376" customWidth="1"/>
    <col min="2563" max="2563" width="13.44140625" style="376" customWidth="1"/>
    <col min="2564" max="2564" width="10.44140625" style="376" customWidth="1"/>
    <col min="2565" max="2565" width="17.44140625" style="376" customWidth="1"/>
    <col min="2566" max="2566" width="16" style="376" customWidth="1"/>
    <col min="2567" max="2567" width="13.33203125" style="376" customWidth="1"/>
    <col min="2568" max="2568" width="14.33203125" style="376" customWidth="1"/>
    <col min="2569" max="2569" width="12.44140625" style="376" customWidth="1"/>
    <col min="2570" max="2570" width="11.33203125" style="376" customWidth="1"/>
    <col min="2571" max="2572" width="13.44140625" style="376" customWidth="1"/>
    <col min="2573" max="2573" width="20.44140625" style="376" customWidth="1"/>
    <col min="2574" max="2574" width="10.109375" style="376" customWidth="1"/>
    <col min="2575" max="2816" width="8.88671875" style="376"/>
    <col min="2817" max="2817" width="7.33203125" style="376" customWidth="1"/>
    <col min="2818" max="2818" width="13.109375" style="376" customWidth="1"/>
    <col min="2819" max="2819" width="13.44140625" style="376" customWidth="1"/>
    <col min="2820" max="2820" width="10.44140625" style="376" customWidth="1"/>
    <col min="2821" max="2821" width="17.44140625" style="376" customWidth="1"/>
    <col min="2822" max="2822" width="16" style="376" customWidth="1"/>
    <col min="2823" max="2823" width="13.33203125" style="376" customWidth="1"/>
    <col min="2824" max="2824" width="14.33203125" style="376" customWidth="1"/>
    <col min="2825" max="2825" width="12.44140625" style="376" customWidth="1"/>
    <col min="2826" max="2826" width="11.33203125" style="376" customWidth="1"/>
    <col min="2827" max="2828" width="13.44140625" style="376" customWidth="1"/>
    <col min="2829" max="2829" width="20.44140625" style="376" customWidth="1"/>
    <col min="2830" max="2830" width="10.109375" style="376" customWidth="1"/>
    <col min="2831" max="3072" width="8.88671875" style="376"/>
    <col min="3073" max="3073" width="7.33203125" style="376" customWidth="1"/>
    <col min="3074" max="3074" width="13.109375" style="376" customWidth="1"/>
    <col min="3075" max="3075" width="13.44140625" style="376" customWidth="1"/>
    <col min="3076" max="3076" width="10.44140625" style="376" customWidth="1"/>
    <col min="3077" max="3077" width="17.44140625" style="376" customWidth="1"/>
    <col min="3078" max="3078" width="16" style="376" customWidth="1"/>
    <col min="3079" max="3079" width="13.33203125" style="376" customWidth="1"/>
    <col min="3080" max="3080" width="14.33203125" style="376" customWidth="1"/>
    <col min="3081" max="3081" width="12.44140625" style="376" customWidth="1"/>
    <col min="3082" max="3082" width="11.33203125" style="376" customWidth="1"/>
    <col min="3083" max="3084" width="13.44140625" style="376" customWidth="1"/>
    <col min="3085" max="3085" width="20.44140625" style="376" customWidth="1"/>
    <col min="3086" max="3086" width="10.109375" style="376" customWidth="1"/>
    <col min="3087" max="3328" width="8.88671875" style="376"/>
    <col min="3329" max="3329" width="7.33203125" style="376" customWidth="1"/>
    <col min="3330" max="3330" width="13.109375" style="376" customWidth="1"/>
    <col min="3331" max="3331" width="13.44140625" style="376" customWidth="1"/>
    <col min="3332" max="3332" width="10.44140625" style="376" customWidth="1"/>
    <col min="3333" max="3333" width="17.44140625" style="376" customWidth="1"/>
    <col min="3334" max="3334" width="16" style="376" customWidth="1"/>
    <col min="3335" max="3335" width="13.33203125" style="376" customWidth="1"/>
    <col min="3336" max="3336" width="14.33203125" style="376" customWidth="1"/>
    <col min="3337" max="3337" width="12.44140625" style="376" customWidth="1"/>
    <col min="3338" max="3338" width="11.33203125" style="376" customWidth="1"/>
    <col min="3339" max="3340" width="13.44140625" style="376" customWidth="1"/>
    <col min="3341" max="3341" width="20.44140625" style="376" customWidth="1"/>
    <col min="3342" max="3342" width="10.109375" style="376" customWidth="1"/>
    <col min="3343" max="3584" width="8.88671875" style="376"/>
    <col min="3585" max="3585" width="7.33203125" style="376" customWidth="1"/>
    <col min="3586" max="3586" width="13.109375" style="376" customWidth="1"/>
    <col min="3587" max="3587" width="13.44140625" style="376" customWidth="1"/>
    <col min="3588" max="3588" width="10.44140625" style="376" customWidth="1"/>
    <col min="3589" max="3589" width="17.44140625" style="376" customWidth="1"/>
    <col min="3590" max="3590" width="16" style="376" customWidth="1"/>
    <col min="3591" max="3591" width="13.33203125" style="376" customWidth="1"/>
    <col min="3592" max="3592" width="14.33203125" style="376" customWidth="1"/>
    <col min="3593" max="3593" width="12.44140625" style="376" customWidth="1"/>
    <col min="3594" max="3594" width="11.33203125" style="376" customWidth="1"/>
    <col min="3595" max="3596" width="13.44140625" style="376" customWidth="1"/>
    <col min="3597" max="3597" width="20.44140625" style="376" customWidth="1"/>
    <col min="3598" max="3598" width="10.109375" style="376" customWidth="1"/>
    <col min="3599" max="3840" width="8.88671875" style="376"/>
    <col min="3841" max="3841" width="7.33203125" style="376" customWidth="1"/>
    <col min="3842" max="3842" width="13.109375" style="376" customWidth="1"/>
    <col min="3843" max="3843" width="13.44140625" style="376" customWidth="1"/>
    <col min="3844" max="3844" width="10.44140625" style="376" customWidth="1"/>
    <col min="3845" max="3845" width="17.44140625" style="376" customWidth="1"/>
    <col min="3846" max="3846" width="16" style="376" customWidth="1"/>
    <col min="3847" max="3847" width="13.33203125" style="376" customWidth="1"/>
    <col min="3848" max="3848" width="14.33203125" style="376" customWidth="1"/>
    <col min="3849" max="3849" width="12.44140625" style="376" customWidth="1"/>
    <col min="3850" max="3850" width="11.33203125" style="376" customWidth="1"/>
    <col min="3851" max="3852" width="13.44140625" style="376" customWidth="1"/>
    <col min="3853" max="3853" width="20.44140625" style="376" customWidth="1"/>
    <col min="3854" max="3854" width="10.109375" style="376" customWidth="1"/>
    <col min="3855" max="4096" width="8.88671875" style="376"/>
    <col min="4097" max="4097" width="7.33203125" style="376" customWidth="1"/>
    <col min="4098" max="4098" width="13.109375" style="376" customWidth="1"/>
    <col min="4099" max="4099" width="13.44140625" style="376" customWidth="1"/>
    <col min="4100" max="4100" width="10.44140625" style="376" customWidth="1"/>
    <col min="4101" max="4101" width="17.44140625" style="376" customWidth="1"/>
    <col min="4102" max="4102" width="16" style="376" customWidth="1"/>
    <col min="4103" max="4103" width="13.33203125" style="376" customWidth="1"/>
    <col min="4104" max="4104" width="14.33203125" style="376" customWidth="1"/>
    <col min="4105" max="4105" width="12.44140625" style="376" customWidth="1"/>
    <col min="4106" max="4106" width="11.33203125" style="376" customWidth="1"/>
    <col min="4107" max="4108" width="13.44140625" style="376" customWidth="1"/>
    <col min="4109" max="4109" width="20.44140625" style="376" customWidth="1"/>
    <col min="4110" max="4110" width="10.109375" style="376" customWidth="1"/>
    <col min="4111" max="4352" width="8.88671875" style="376"/>
    <col min="4353" max="4353" width="7.33203125" style="376" customWidth="1"/>
    <col min="4354" max="4354" width="13.109375" style="376" customWidth="1"/>
    <col min="4355" max="4355" width="13.44140625" style="376" customWidth="1"/>
    <col min="4356" max="4356" width="10.44140625" style="376" customWidth="1"/>
    <col min="4357" max="4357" width="17.44140625" style="376" customWidth="1"/>
    <col min="4358" max="4358" width="16" style="376" customWidth="1"/>
    <col min="4359" max="4359" width="13.33203125" style="376" customWidth="1"/>
    <col min="4360" max="4360" width="14.33203125" style="376" customWidth="1"/>
    <col min="4361" max="4361" width="12.44140625" style="376" customWidth="1"/>
    <col min="4362" max="4362" width="11.33203125" style="376" customWidth="1"/>
    <col min="4363" max="4364" width="13.44140625" style="376" customWidth="1"/>
    <col min="4365" max="4365" width="20.44140625" style="376" customWidth="1"/>
    <col min="4366" max="4366" width="10.109375" style="376" customWidth="1"/>
    <col min="4367" max="4608" width="8.88671875" style="376"/>
    <col min="4609" max="4609" width="7.33203125" style="376" customWidth="1"/>
    <col min="4610" max="4610" width="13.109375" style="376" customWidth="1"/>
    <col min="4611" max="4611" width="13.44140625" style="376" customWidth="1"/>
    <col min="4612" max="4612" width="10.44140625" style="376" customWidth="1"/>
    <col min="4613" max="4613" width="17.44140625" style="376" customWidth="1"/>
    <col min="4614" max="4614" width="16" style="376" customWidth="1"/>
    <col min="4615" max="4615" width="13.33203125" style="376" customWidth="1"/>
    <col min="4616" max="4616" width="14.33203125" style="376" customWidth="1"/>
    <col min="4617" max="4617" width="12.44140625" style="376" customWidth="1"/>
    <col min="4618" max="4618" width="11.33203125" style="376" customWidth="1"/>
    <col min="4619" max="4620" width="13.44140625" style="376" customWidth="1"/>
    <col min="4621" max="4621" width="20.44140625" style="376" customWidth="1"/>
    <col min="4622" max="4622" width="10.109375" style="376" customWidth="1"/>
    <col min="4623" max="4864" width="8.88671875" style="376"/>
    <col min="4865" max="4865" width="7.33203125" style="376" customWidth="1"/>
    <col min="4866" max="4866" width="13.109375" style="376" customWidth="1"/>
    <col min="4867" max="4867" width="13.44140625" style="376" customWidth="1"/>
    <col min="4868" max="4868" width="10.44140625" style="376" customWidth="1"/>
    <col min="4869" max="4869" width="17.44140625" style="376" customWidth="1"/>
    <col min="4870" max="4870" width="16" style="376" customWidth="1"/>
    <col min="4871" max="4871" width="13.33203125" style="376" customWidth="1"/>
    <col min="4872" max="4872" width="14.33203125" style="376" customWidth="1"/>
    <col min="4873" max="4873" width="12.44140625" style="376" customWidth="1"/>
    <col min="4874" max="4874" width="11.33203125" style="376" customWidth="1"/>
    <col min="4875" max="4876" width="13.44140625" style="376" customWidth="1"/>
    <col min="4877" max="4877" width="20.44140625" style="376" customWidth="1"/>
    <col min="4878" max="4878" width="10.109375" style="376" customWidth="1"/>
    <col min="4879" max="5120" width="8.88671875" style="376"/>
    <col min="5121" max="5121" width="7.33203125" style="376" customWidth="1"/>
    <col min="5122" max="5122" width="13.109375" style="376" customWidth="1"/>
    <col min="5123" max="5123" width="13.44140625" style="376" customWidth="1"/>
    <col min="5124" max="5124" width="10.44140625" style="376" customWidth="1"/>
    <col min="5125" max="5125" width="17.44140625" style="376" customWidth="1"/>
    <col min="5126" max="5126" width="16" style="376" customWidth="1"/>
    <col min="5127" max="5127" width="13.33203125" style="376" customWidth="1"/>
    <col min="5128" max="5128" width="14.33203125" style="376" customWidth="1"/>
    <col min="5129" max="5129" width="12.44140625" style="376" customWidth="1"/>
    <col min="5130" max="5130" width="11.33203125" style="376" customWidth="1"/>
    <col min="5131" max="5132" width="13.44140625" style="376" customWidth="1"/>
    <col min="5133" max="5133" width="20.44140625" style="376" customWidth="1"/>
    <col min="5134" max="5134" width="10.109375" style="376" customWidth="1"/>
    <col min="5135" max="5376" width="8.88671875" style="376"/>
    <col min="5377" max="5377" width="7.33203125" style="376" customWidth="1"/>
    <col min="5378" max="5378" width="13.109375" style="376" customWidth="1"/>
    <col min="5379" max="5379" width="13.44140625" style="376" customWidth="1"/>
    <col min="5380" max="5380" width="10.44140625" style="376" customWidth="1"/>
    <col min="5381" max="5381" width="17.44140625" style="376" customWidth="1"/>
    <col min="5382" max="5382" width="16" style="376" customWidth="1"/>
    <col min="5383" max="5383" width="13.33203125" style="376" customWidth="1"/>
    <col min="5384" max="5384" width="14.33203125" style="376" customWidth="1"/>
    <col min="5385" max="5385" width="12.44140625" style="376" customWidth="1"/>
    <col min="5386" max="5386" width="11.33203125" style="376" customWidth="1"/>
    <col min="5387" max="5388" width="13.44140625" style="376" customWidth="1"/>
    <col min="5389" max="5389" width="20.44140625" style="376" customWidth="1"/>
    <col min="5390" max="5390" width="10.109375" style="376" customWidth="1"/>
    <col min="5391" max="5632" width="8.88671875" style="376"/>
    <col min="5633" max="5633" width="7.33203125" style="376" customWidth="1"/>
    <col min="5634" max="5634" width="13.109375" style="376" customWidth="1"/>
    <col min="5635" max="5635" width="13.44140625" style="376" customWidth="1"/>
    <col min="5636" max="5636" width="10.44140625" style="376" customWidth="1"/>
    <col min="5637" max="5637" width="17.44140625" style="376" customWidth="1"/>
    <col min="5638" max="5638" width="16" style="376" customWidth="1"/>
    <col min="5639" max="5639" width="13.33203125" style="376" customWidth="1"/>
    <col min="5640" max="5640" width="14.33203125" style="376" customWidth="1"/>
    <col min="5641" max="5641" width="12.44140625" style="376" customWidth="1"/>
    <col min="5642" max="5642" width="11.33203125" style="376" customWidth="1"/>
    <col min="5643" max="5644" width="13.44140625" style="376" customWidth="1"/>
    <col min="5645" max="5645" width="20.44140625" style="376" customWidth="1"/>
    <col min="5646" max="5646" width="10.109375" style="376" customWidth="1"/>
    <col min="5647" max="5888" width="8.88671875" style="376"/>
    <col min="5889" max="5889" width="7.33203125" style="376" customWidth="1"/>
    <col min="5890" max="5890" width="13.109375" style="376" customWidth="1"/>
    <col min="5891" max="5891" width="13.44140625" style="376" customWidth="1"/>
    <col min="5892" max="5892" width="10.44140625" style="376" customWidth="1"/>
    <col min="5893" max="5893" width="17.44140625" style="376" customWidth="1"/>
    <col min="5894" max="5894" width="16" style="376" customWidth="1"/>
    <col min="5895" max="5895" width="13.33203125" style="376" customWidth="1"/>
    <col min="5896" max="5896" width="14.33203125" style="376" customWidth="1"/>
    <col min="5897" max="5897" width="12.44140625" style="376" customWidth="1"/>
    <col min="5898" max="5898" width="11.33203125" style="376" customWidth="1"/>
    <col min="5899" max="5900" width="13.44140625" style="376" customWidth="1"/>
    <col min="5901" max="5901" width="20.44140625" style="376" customWidth="1"/>
    <col min="5902" max="5902" width="10.109375" style="376" customWidth="1"/>
    <col min="5903" max="6144" width="8.88671875" style="376"/>
    <col min="6145" max="6145" width="7.33203125" style="376" customWidth="1"/>
    <col min="6146" max="6146" width="13.109375" style="376" customWidth="1"/>
    <col min="6147" max="6147" width="13.44140625" style="376" customWidth="1"/>
    <col min="6148" max="6148" width="10.44140625" style="376" customWidth="1"/>
    <col min="6149" max="6149" width="17.44140625" style="376" customWidth="1"/>
    <col min="6150" max="6150" width="16" style="376" customWidth="1"/>
    <col min="6151" max="6151" width="13.33203125" style="376" customWidth="1"/>
    <col min="6152" max="6152" width="14.33203125" style="376" customWidth="1"/>
    <col min="6153" max="6153" width="12.44140625" style="376" customWidth="1"/>
    <col min="6154" max="6154" width="11.33203125" style="376" customWidth="1"/>
    <col min="6155" max="6156" width="13.44140625" style="376" customWidth="1"/>
    <col min="6157" max="6157" width="20.44140625" style="376" customWidth="1"/>
    <col min="6158" max="6158" width="10.109375" style="376" customWidth="1"/>
    <col min="6159" max="6400" width="8.88671875" style="376"/>
    <col min="6401" max="6401" width="7.33203125" style="376" customWidth="1"/>
    <col min="6402" max="6402" width="13.109375" style="376" customWidth="1"/>
    <col min="6403" max="6403" width="13.44140625" style="376" customWidth="1"/>
    <col min="6404" max="6404" width="10.44140625" style="376" customWidth="1"/>
    <col min="6405" max="6405" width="17.44140625" style="376" customWidth="1"/>
    <col min="6406" max="6406" width="16" style="376" customWidth="1"/>
    <col min="6407" max="6407" width="13.33203125" style="376" customWidth="1"/>
    <col min="6408" max="6408" width="14.33203125" style="376" customWidth="1"/>
    <col min="6409" max="6409" width="12.44140625" style="376" customWidth="1"/>
    <col min="6410" max="6410" width="11.33203125" style="376" customWidth="1"/>
    <col min="6411" max="6412" width="13.44140625" style="376" customWidth="1"/>
    <col min="6413" max="6413" width="20.44140625" style="376" customWidth="1"/>
    <col min="6414" max="6414" width="10.109375" style="376" customWidth="1"/>
    <col min="6415" max="6656" width="8.88671875" style="376"/>
    <col min="6657" max="6657" width="7.33203125" style="376" customWidth="1"/>
    <col min="6658" max="6658" width="13.109375" style="376" customWidth="1"/>
    <col min="6659" max="6659" width="13.44140625" style="376" customWidth="1"/>
    <col min="6660" max="6660" width="10.44140625" style="376" customWidth="1"/>
    <col min="6661" max="6661" width="17.44140625" style="376" customWidth="1"/>
    <col min="6662" max="6662" width="16" style="376" customWidth="1"/>
    <col min="6663" max="6663" width="13.33203125" style="376" customWidth="1"/>
    <col min="6664" max="6664" width="14.33203125" style="376" customWidth="1"/>
    <col min="6665" max="6665" width="12.44140625" style="376" customWidth="1"/>
    <col min="6666" max="6666" width="11.33203125" style="376" customWidth="1"/>
    <col min="6667" max="6668" width="13.44140625" style="376" customWidth="1"/>
    <col min="6669" max="6669" width="20.44140625" style="376" customWidth="1"/>
    <col min="6670" max="6670" width="10.109375" style="376" customWidth="1"/>
    <col min="6671" max="6912" width="8.88671875" style="376"/>
    <col min="6913" max="6913" width="7.33203125" style="376" customWidth="1"/>
    <col min="6914" max="6914" width="13.109375" style="376" customWidth="1"/>
    <col min="6915" max="6915" width="13.44140625" style="376" customWidth="1"/>
    <col min="6916" max="6916" width="10.44140625" style="376" customWidth="1"/>
    <col min="6917" max="6917" width="17.44140625" style="376" customWidth="1"/>
    <col min="6918" max="6918" width="16" style="376" customWidth="1"/>
    <col min="6919" max="6919" width="13.33203125" style="376" customWidth="1"/>
    <col min="6920" max="6920" width="14.33203125" style="376" customWidth="1"/>
    <col min="6921" max="6921" width="12.44140625" style="376" customWidth="1"/>
    <col min="6922" max="6922" width="11.33203125" style="376" customWidth="1"/>
    <col min="6923" max="6924" width="13.44140625" style="376" customWidth="1"/>
    <col min="6925" max="6925" width="20.44140625" style="376" customWidth="1"/>
    <col min="6926" max="6926" width="10.109375" style="376" customWidth="1"/>
    <col min="6927" max="7168" width="8.88671875" style="376"/>
    <col min="7169" max="7169" width="7.33203125" style="376" customWidth="1"/>
    <col min="7170" max="7170" width="13.109375" style="376" customWidth="1"/>
    <col min="7171" max="7171" width="13.44140625" style="376" customWidth="1"/>
    <col min="7172" max="7172" width="10.44140625" style="376" customWidth="1"/>
    <col min="7173" max="7173" width="17.44140625" style="376" customWidth="1"/>
    <col min="7174" max="7174" width="16" style="376" customWidth="1"/>
    <col min="7175" max="7175" width="13.33203125" style="376" customWidth="1"/>
    <col min="7176" max="7176" width="14.33203125" style="376" customWidth="1"/>
    <col min="7177" max="7177" width="12.44140625" style="376" customWidth="1"/>
    <col min="7178" max="7178" width="11.33203125" style="376" customWidth="1"/>
    <col min="7179" max="7180" width="13.44140625" style="376" customWidth="1"/>
    <col min="7181" max="7181" width="20.44140625" style="376" customWidth="1"/>
    <col min="7182" max="7182" width="10.109375" style="376" customWidth="1"/>
    <col min="7183" max="7424" width="8.88671875" style="376"/>
    <col min="7425" max="7425" width="7.33203125" style="376" customWidth="1"/>
    <col min="7426" max="7426" width="13.109375" style="376" customWidth="1"/>
    <col min="7427" max="7427" width="13.44140625" style="376" customWidth="1"/>
    <col min="7428" max="7428" width="10.44140625" style="376" customWidth="1"/>
    <col min="7429" max="7429" width="17.44140625" style="376" customWidth="1"/>
    <col min="7430" max="7430" width="16" style="376" customWidth="1"/>
    <col min="7431" max="7431" width="13.33203125" style="376" customWidth="1"/>
    <col min="7432" max="7432" width="14.33203125" style="376" customWidth="1"/>
    <col min="7433" max="7433" width="12.44140625" style="376" customWidth="1"/>
    <col min="7434" max="7434" width="11.33203125" style="376" customWidth="1"/>
    <col min="7435" max="7436" width="13.44140625" style="376" customWidth="1"/>
    <col min="7437" max="7437" width="20.44140625" style="376" customWidth="1"/>
    <col min="7438" max="7438" width="10.109375" style="376" customWidth="1"/>
    <col min="7439" max="7680" width="8.88671875" style="376"/>
    <col min="7681" max="7681" width="7.33203125" style="376" customWidth="1"/>
    <col min="7682" max="7682" width="13.109375" style="376" customWidth="1"/>
    <col min="7683" max="7683" width="13.44140625" style="376" customWidth="1"/>
    <col min="7684" max="7684" width="10.44140625" style="376" customWidth="1"/>
    <col min="7685" max="7685" width="17.44140625" style="376" customWidth="1"/>
    <col min="7686" max="7686" width="16" style="376" customWidth="1"/>
    <col min="7687" max="7687" width="13.33203125" style="376" customWidth="1"/>
    <col min="7688" max="7688" width="14.33203125" style="376" customWidth="1"/>
    <col min="7689" max="7689" width="12.44140625" style="376" customWidth="1"/>
    <col min="7690" max="7690" width="11.33203125" style="376" customWidth="1"/>
    <col min="7691" max="7692" width="13.44140625" style="376" customWidth="1"/>
    <col min="7693" max="7693" width="20.44140625" style="376" customWidth="1"/>
    <col min="7694" max="7694" width="10.109375" style="376" customWidth="1"/>
    <col min="7695" max="7936" width="8.88671875" style="376"/>
    <col min="7937" max="7937" width="7.33203125" style="376" customWidth="1"/>
    <col min="7938" max="7938" width="13.109375" style="376" customWidth="1"/>
    <col min="7939" max="7939" width="13.44140625" style="376" customWidth="1"/>
    <col min="7940" max="7940" width="10.44140625" style="376" customWidth="1"/>
    <col min="7941" max="7941" width="17.44140625" style="376" customWidth="1"/>
    <col min="7942" max="7942" width="16" style="376" customWidth="1"/>
    <col min="7943" max="7943" width="13.33203125" style="376" customWidth="1"/>
    <col min="7944" max="7944" width="14.33203125" style="376" customWidth="1"/>
    <col min="7945" max="7945" width="12.44140625" style="376" customWidth="1"/>
    <col min="7946" max="7946" width="11.33203125" style="376" customWidth="1"/>
    <col min="7947" max="7948" width="13.44140625" style="376" customWidth="1"/>
    <col min="7949" max="7949" width="20.44140625" style="376" customWidth="1"/>
    <col min="7950" max="7950" width="10.109375" style="376" customWidth="1"/>
    <col min="7951" max="8192" width="8.88671875" style="376"/>
    <col min="8193" max="8193" width="7.33203125" style="376" customWidth="1"/>
    <col min="8194" max="8194" width="13.109375" style="376" customWidth="1"/>
    <col min="8195" max="8195" width="13.44140625" style="376" customWidth="1"/>
    <col min="8196" max="8196" width="10.44140625" style="376" customWidth="1"/>
    <col min="8197" max="8197" width="17.44140625" style="376" customWidth="1"/>
    <col min="8198" max="8198" width="16" style="376" customWidth="1"/>
    <col min="8199" max="8199" width="13.33203125" style="376" customWidth="1"/>
    <col min="8200" max="8200" width="14.33203125" style="376" customWidth="1"/>
    <col min="8201" max="8201" width="12.44140625" style="376" customWidth="1"/>
    <col min="8202" max="8202" width="11.33203125" style="376" customWidth="1"/>
    <col min="8203" max="8204" width="13.44140625" style="376" customWidth="1"/>
    <col min="8205" max="8205" width="20.44140625" style="376" customWidth="1"/>
    <col min="8206" max="8206" width="10.109375" style="376" customWidth="1"/>
    <col min="8207" max="8448" width="8.88671875" style="376"/>
    <col min="8449" max="8449" width="7.33203125" style="376" customWidth="1"/>
    <col min="8450" max="8450" width="13.109375" style="376" customWidth="1"/>
    <col min="8451" max="8451" width="13.44140625" style="376" customWidth="1"/>
    <col min="8452" max="8452" width="10.44140625" style="376" customWidth="1"/>
    <col min="8453" max="8453" width="17.44140625" style="376" customWidth="1"/>
    <col min="8454" max="8454" width="16" style="376" customWidth="1"/>
    <col min="8455" max="8455" width="13.33203125" style="376" customWidth="1"/>
    <col min="8456" max="8456" width="14.33203125" style="376" customWidth="1"/>
    <col min="8457" max="8457" width="12.44140625" style="376" customWidth="1"/>
    <col min="8458" max="8458" width="11.33203125" style="376" customWidth="1"/>
    <col min="8459" max="8460" width="13.44140625" style="376" customWidth="1"/>
    <col min="8461" max="8461" width="20.44140625" style="376" customWidth="1"/>
    <col min="8462" max="8462" width="10.109375" style="376" customWidth="1"/>
    <col min="8463" max="8704" width="8.88671875" style="376"/>
    <col min="8705" max="8705" width="7.33203125" style="376" customWidth="1"/>
    <col min="8706" max="8706" width="13.109375" style="376" customWidth="1"/>
    <col min="8707" max="8707" width="13.44140625" style="376" customWidth="1"/>
    <col min="8708" max="8708" width="10.44140625" style="376" customWidth="1"/>
    <col min="8709" max="8709" width="17.44140625" style="376" customWidth="1"/>
    <col min="8710" max="8710" width="16" style="376" customWidth="1"/>
    <col min="8711" max="8711" width="13.33203125" style="376" customWidth="1"/>
    <col min="8712" max="8712" width="14.33203125" style="376" customWidth="1"/>
    <col min="8713" max="8713" width="12.44140625" style="376" customWidth="1"/>
    <col min="8714" max="8714" width="11.33203125" style="376" customWidth="1"/>
    <col min="8715" max="8716" width="13.44140625" style="376" customWidth="1"/>
    <col min="8717" max="8717" width="20.44140625" style="376" customWidth="1"/>
    <col min="8718" max="8718" width="10.109375" style="376" customWidth="1"/>
    <col min="8719" max="8960" width="8.88671875" style="376"/>
    <col min="8961" max="8961" width="7.33203125" style="376" customWidth="1"/>
    <col min="8962" max="8962" width="13.109375" style="376" customWidth="1"/>
    <col min="8963" max="8963" width="13.44140625" style="376" customWidth="1"/>
    <col min="8964" max="8964" width="10.44140625" style="376" customWidth="1"/>
    <col min="8965" max="8965" width="17.44140625" style="376" customWidth="1"/>
    <col min="8966" max="8966" width="16" style="376" customWidth="1"/>
    <col min="8967" max="8967" width="13.33203125" style="376" customWidth="1"/>
    <col min="8968" max="8968" width="14.33203125" style="376" customWidth="1"/>
    <col min="8969" max="8969" width="12.44140625" style="376" customWidth="1"/>
    <col min="8970" max="8970" width="11.33203125" style="376" customWidth="1"/>
    <col min="8971" max="8972" width="13.44140625" style="376" customWidth="1"/>
    <col min="8973" max="8973" width="20.44140625" style="376" customWidth="1"/>
    <col min="8974" max="8974" width="10.109375" style="376" customWidth="1"/>
    <col min="8975" max="9216" width="8.88671875" style="376"/>
    <col min="9217" max="9217" width="7.33203125" style="376" customWidth="1"/>
    <col min="9218" max="9218" width="13.109375" style="376" customWidth="1"/>
    <col min="9219" max="9219" width="13.44140625" style="376" customWidth="1"/>
    <col min="9220" max="9220" width="10.44140625" style="376" customWidth="1"/>
    <col min="9221" max="9221" width="17.44140625" style="376" customWidth="1"/>
    <col min="9222" max="9222" width="16" style="376" customWidth="1"/>
    <col min="9223" max="9223" width="13.33203125" style="376" customWidth="1"/>
    <col min="9224" max="9224" width="14.33203125" style="376" customWidth="1"/>
    <col min="9225" max="9225" width="12.44140625" style="376" customWidth="1"/>
    <col min="9226" max="9226" width="11.33203125" style="376" customWidth="1"/>
    <col min="9227" max="9228" width="13.44140625" style="376" customWidth="1"/>
    <col min="9229" max="9229" width="20.44140625" style="376" customWidth="1"/>
    <col min="9230" max="9230" width="10.109375" style="376" customWidth="1"/>
    <col min="9231" max="9472" width="8.88671875" style="376"/>
    <col min="9473" max="9473" width="7.33203125" style="376" customWidth="1"/>
    <col min="9474" max="9474" width="13.109375" style="376" customWidth="1"/>
    <col min="9475" max="9475" width="13.44140625" style="376" customWidth="1"/>
    <col min="9476" max="9476" width="10.44140625" style="376" customWidth="1"/>
    <col min="9477" max="9477" width="17.44140625" style="376" customWidth="1"/>
    <col min="9478" max="9478" width="16" style="376" customWidth="1"/>
    <col min="9479" max="9479" width="13.33203125" style="376" customWidth="1"/>
    <col min="9480" max="9480" width="14.33203125" style="376" customWidth="1"/>
    <col min="9481" max="9481" width="12.44140625" style="376" customWidth="1"/>
    <col min="9482" max="9482" width="11.33203125" style="376" customWidth="1"/>
    <col min="9483" max="9484" width="13.44140625" style="376" customWidth="1"/>
    <col min="9485" max="9485" width="20.44140625" style="376" customWidth="1"/>
    <col min="9486" max="9486" width="10.109375" style="376" customWidth="1"/>
    <col min="9487" max="9728" width="8.88671875" style="376"/>
    <col min="9729" max="9729" width="7.33203125" style="376" customWidth="1"/>
    <col min="9730" max="9730" width="13.109375" style="376" customWidth="1"/>
    <col min="9731" max="9731" width="13.44140625" style="376" customWidth="1"/>
    <col min="9732" max="9732" width="10.44140625" style="376" customWidth="1"/>
    <col min="9733" max="9733" width="17.44140625" style="376" customWidth="1"/>
    <col min="9734" max="9734" width="16" style="376" customWidth="1"/>
    <col min="9735" max="9735" width="13.33203125" style="376" customWidth="1"/>
    <col min="9736" max="9736" width="14.33203125" style="376" customWidth="1"/>
    <col min="9737" max="9737" width="12.44140625" style="376" customWidth="1"/>
    <col min="9738" max="9738" width="11.33203125" style="376" customWidth="1"/>
    <col min="9739" max="9740" width="13.44140625" style="376" customWidth="1"/>
    <col min="9741" max="9741" width="20.44140625" style="376" customWidth="1"/>
    <col min="9742" max="9742" width="10.109375" style="376" customWidth="1"/>
    <col min="9743" max="9984" width="8.88671875" style="376"/>
    <col min="9985" max="9985" width="7.33203125" style="376" customWidth="1"/>
    <col min="9986" max="9986" width="13.109375" style="376" customWidth="1"/>
    <col min="9987" max="9987" width="13.44140625" style="376" customWidth="1"/>
    <col min="9988" max="9988" width="10.44140625" style="376" customWidth="1"/>
    <col min="9989" max="9989" width="17.44140625" style="376" customWidth="1"/>
    <col min="9990" max="9990" width="16" style="376" customWidth="1"/>
    <col min="9991" max="9991" width="13.33203125" style="376" customWidth="1"/>
    <col min="9992" max="9992" width="14.33203125" style="376" customWidth="1"/>
    <col min="9993" max="9993" width="12.44140625" style="376" customWidth="1"/>
    <col min="9994" max="9994" width="11.33203125" style="376" customWidth="1"/>
    <col min="9995" max="9996" width="13.44140625" style="376" customWidth="1"/>
    <col min="9997" max="9997" width="20.44140625" style="376" customWidth="1"/>
    <col min="9998" max="9998" width="10.109375" style="376" customWidth="1"/>
    <col min="9999" max="10240" width="8.88671875" style="376"/>
    <col min="10241" max="10241" width="7.33203125" style="376" customWidth="1"/>
    <col min="10242" max="10242" width="13.109375" style="376" customWidth="1"/>
    <col min="10243" max="10243" width="13.44140625" style="376" customWidth="1"/>
    <col min="10244" max="10244" width="10.44140625" style="376" customWidth="1"/>
    <col min="10245" max="10245" width="17.44140625" style="376" customWidth="1"/>
    <col min="10246" max="10246" width="16" style="376" customWidth="1"/>
    <col min="10247" max="10247" width="13.33203125" style="376" customWidth="1"/>
    <col min="10248" max="10248" width="14.33203125" style="376" customWidth="1"/>
    <col min="10249" max="10249" width="12.44140625" style="376" customWidth="1"/>
    <col min="10250" max="10250" width="11.33203125" style="376" customWidth="1"/>
    <col min="10251" max="10252" width="13.44140625" style="376" customWidth="1"/>
    <col min="10253" max="10253" width="20.44140625" style="376" customWidth="1"/>
    <col min="10254" max="10254" width="10.109375" style="376" customWidth="1"/>
    <col min="10255" max="10496" width="8.88671875" style="376"/>
    <col min="10497" max="10497" width="7.33203125" style="376" customWidth="1"/>
    <col min="10498" max="10498" width="13.109375" style="376" customWidth="1"/>
    <col min="10499" max="10499" width="13.44140625" style="376" customWidth="1"/>
    <col min="10500" max="10500" width="10.44140625" style="376" customWidth="1"/>
    <col min="10501" max="10501" width="17.44140625" style="376" customWidth="1"/>
    <col min="10502" max="10502" width="16" style="376" customWidth="1"/>
    <col min="10503" max="10503" width="13.33203125" style="376" customWidth="1"/>
    <col min="10504" max="10504" width="14.33203125" style="376" customWidth="1"/>
    <col min="10505" max="10505" width="12.44140625" style="376" customWidth="1"/>
    <col min="10506" max="10506" width="11.33203125" style="376" customWidth="1"/>
    <col min="10507" max="10508" width="13.44140625" style="376" customWidth="1"/>
    <col min="10509" max="10509" width="20.44140625" style="376" customWidth="1"/>
    <col min="10510" max="10510" width="10.109375" style="376" customWidth="1"/>
    <col min="10511" max="10752" width="8.88671875" style="376"/>
    <col min="10753" max="10753" width="7.33203125" style="376" customWidth="1"/>
    <col min="10754" max="10754" width="13.109375" style="376" customWidth="1"/>
    <col min="10755" max="10755" width="13.44140625" style="376" customWidth="1"/>
    <col min="10756" max="10756" width="10.44140625" style="376" customWidth="1"/>
    <col min="10757" max="10757" width="17.44140625" style="376" customWidth="1"/>
    <col min="10758" max="10758" width="16" style="376" customWidth="1"/>
    <col min="10759" max="10759" width="13.33203125" style="376" customWidth="1"/>
    <col min="10760" max="10760" width="14.33203125" style="376" customWidth="1"/>
    <col min="10761" max="10761" width="12.44140625" style="376" customWidth="1"/>
    <col min="10762" max="10762" width="11.33203125" style="376" customWidth="1"/>
    <col min="10763" max="10764" width="13.44140625" style="376" customWidth="1"/>
    <col min="10765" max="10765" width="20.44140625" style="376" customWidth="1"/>
    <col min="10766" max="10766" width="10.109375" style="376" customWidth="1"/>
    <col min="10767" max="11008" width="8.88671875" style="376"/>
    <col min="11009" max="11009" width="7.33203125" style="376" customWidth="1"/>
    <col min="11010" max="11010" width="13.109375" style="376" customWidth="1"/>
    <col min="11011" max="11011" width="13.44140625" style="376" customWidth="1"/>
    <col min="11012" max="11012" width="10.44140625" style="376" customWidth="1"/>
    <col min="11013" max="11013" width="17.44140625" style="376" customWidth="1"/>
    <col min="11014" max="11014" width="16" style="376" customWidth="1"/>
    <col min="11015" max="11015" width="13.33203125" style="376" customWidth="1"/>
    <col min="11016" max="11016" width="14.33203125" style="376" customWidth="1"/>
    <col min="11017" max="11017" width="12.44140625" style="376" customWidth="1"/>
    <col min="11018" max="11018" width="11.33203125" style="376" customWidth="1"/>
    <col min="11019" max="11020" width="13.44140625" style="376" customWidth="1"/>
    <col min="11021" max="11021" width="20.44140625" style="376" customWidth="1"/>
    <col min="11022" max="11022" width="10.109375" style="376" customWidth="1"/>
    <col min="11023" max="11264" width="8.88671875" style="376"/>
    <col min="11265" max="11265" width="7.33203125" style="376" customWidth="1"/>
    <col min="11266" max="11266" width="13.109375" style="376" customWidth="1"/>
    <col min="11267" max="11267" width="13.44140625" style="376" customWidth="1"/>
    <col min="11268" max="11268" width="10.44140625" style="376" customWidth="1"/>
    <col min="11269" max="11269" width="17.44140625" style="376" customWidth="1"/>
    <col min="11270" max="11270" width="16" style="376" customWidth="1"/>
    <col min="11271" max="11271" width="13.33203125" style="376" customWidth="1"/>
    <col min="11272" max="11272" width="14.33203125" style="376" customWidth="1"/>
    <col min="11273" max="11273" width="12.44140625" style="376" customWidth="1"/>
    <col min="11274" max="11274" width="11.33203125" style="376" customWidth="1"/>
    <col min="11275" max="11276" width="13.44140625" style="376" customWidth="1"/>
    <col min="11277" max="11277" width="20.44140625" style="376" customWidth="1"/>
    <col min="11278" max="11278" width="10.109375" style="376" customWidth="1"/>
    <col min="11279" max="11520" width="8.88671875" style="376"/>
    <col min="11521" max="11521" width="7.33203125" style="376" customWidth="1"/>
    <col min="11522" max="11522" width="13.109375" style="376" customWidth="1"/>
    <col min="11523" max="11523" width="13.44140625" style="376" customWidth="1"/>
    <col min="11524" max="11524" width="10.44140625" style="376" customWidth="1"/>
    <col min="11525" max="11525" width="17.44140625" style="376" customWidth="1"/>
    <col min="11526" max="11526" width="16" style="376" customWidth="1"/>
    <col min="11527" max="11527" width="13.33203125" style="376" customWidth="1"/>
    <col min="11528" max="11528" width="14.33203125" style="376" customWidth="1"/>
    <col min="11529" max="11529" width="12.44140625" style="376" customWidth="1"/>
    <col min="11530" max="11530" width="11.33203125" style="376" customWidth="1"/>
    <col min="11531" max="11532" width="13.44140625" style="376" customWidth="1"/>
    <col min="11533" max="11533" width="20.44140625" style="376" customWidth="1"/>
    <col min="11534" max="11534" width="10.109375" style="376" customWidth="1"/>
    <col min="11535" max="11776" width="8.88671875" style="376"/>
    <col min="11777" max="11777" width="7.33203125" style="376" customWidth="1"/>
    <col min="11778" max="11778" width="13.109375" style="376" customWidth="1"/>
    <col min="11779" max="11779" width="13.44140625" style="376" customWidth="1"/>
    <col min="11780" max="11780" width="10.44140625" style="376" customWidth="1"/>
    <col min="11781" max="11781" width="17.44140625" style="376" customWidth="1"/>
    <col min="11782" max="11782" width="16" style="376" customWidth="1"/>
    <col min="11783" max="11783" width="13.33203125" style="376" customWidth="1"/>
    <col min="11784" max="11784" width="14.33203125" style="376" customWidth="1"/>
    <col min="11785" max="11785" width="12.44140625" style="376" customWidth="1"/>
    <col min="11786" max="11786" width="11.33203125" style="376" customWidth="1"/>
    <col min="11787" max="11788" width="13.44140625" style="376" customWidth="1"/>
    <col min="11789" max="11789" width="20.44140625" style="376" customWidth="1"/>
    <col min="11790" max="11790" width="10.109375" style="376" customWidth="1"/>
    <col min="11791" max="12032" width="8.88671875" style="376"/>
    <col min="12033" max="12033" width="7.33203125" style="376" customWidth="1"/>
    <col min="12034" max="12034" width="13.109375" style="376" customWidth="1"/>
    <col min="12035" max="12035" width="13.44140625" style="376" customWidth="1"/>
    <col min="12036" max="12036" width="10.44140625" style="376" customWidth="1"/>
    <col min="12037" max="12037" width="17.44140625" style="376" customWidth="1"/>
    <col min="12038" max="12038" width="16" style="376" customWidth="1"/>
    <col min="12039" max="12039" width="13.33203125" style="376" customWidth="1"/>
    <col min="12040" max="12040" width="14.33203125" style="376" customWidth="1"/>
    <col min="12041" max="12041" width="12.44140625" style="376" customWidth="1"/>
    <col min="12042" max="12042" width="11.33203125" style="376" customWidth="1"/>
    <col min="12043" max="12044" width="13.44140625" style="376" customWidth="1"/>
    <col min="12045" max="12045" width="20.44140625" style="376" customWidth="1"/>
    <col min="12046" max="12046" width="10.109375" style="376" customWidth="1"/>
    <col min="12047" max="12288" width="8.88671875" style="376"/>
    <col min="12289" max="12289" width="7.33203125" style="376" customWidth="1"/>
    <col min="12290" max="12290" width="13.109375" style="376" customWidth="1"/>
    <col min="12291" max="12291" width="13.44140625" style="376" customWidth="1"/>
    <col min="12292" max="12292" width="10.44140625" style="376" customWidth="1"/>
    <col min="12293" max="12293" width="17.44140625" style="376" customWidth="1"/>
    <col min="12294" max="12294" width="16" style="376" customWidth="1"/>
    <col min="12295" max="12295" width="13.33203125" style="376" customWidth="1"/>
    <col min="12296" max="12296" width="14.33203125" style="376" customWidth="1"/>
    <col min="12297" max="12297" width="12.44140625" style="376" customWidth="1"/>
    <col min="12298" max="12298" width="11.33203125" style="376" customWidth="1"/>
    <col min="12299" max="12300" width="13.44140625" style="376" customWidth="1"/>
    <col min="12301" max="12301" width="20.44140625" style="376" customWidth="1"/>
    <col min="12302" max="12302" width="10.109375" style="376" customWidth="1"/>
    <col min="12303" max="12544" width="8.88671875" style="376"/>
    <col min="12545" max="12545" width="7.33203125" style="376" customWidth="1"/>
    <col min="12546" max="12546" width="13.109375" style="376" customWidth="1"/>
    <col min="12547" max="12547" width="13.44140625" style="376" customWidth="1"/>
    <col min="12548" max="12548" width="10.44140625" style="376" customWidth="1"/>
    <col min="12549" max="12549" width="17.44140625" style="376" customWidth="1"/>
    <col min="12550" max="12550" width="16" style="376" customWidth="1"/>
    <col min="12551" max="12551" width="13.33203125" style="376" customWidth="1"/>
    <col min="12552" max="12552" width="14.33203125" style="376" customWidth="1"/>
    <col min="12553" max="12553" width="12.44140625" style="376" customWidth="1"/>
    <col min="12554" max="12554" width="11.33203125" style="376" customWidth="1"/>
    <col min="12555" max="12556" width="13.44140625" style="376" customWidth="1"/>
    <col min="12557" max="12557" width="20.44140625" style="376" customWidth="1"/>
    <col min="12558" max="12558" width="10.109375" style="376" customWidth="1"/>
    <col min="12559" max="12800" width="8.88671875" style="376"/>
    <col min="12801" max="12801" width="7.33203125" style="376" customWidth="1"/>
    <col min="12802" max="12802" width="13.109375" style="376" customWidth="1"/>
    <col min="12803" max="12803" width="13.44140625" style="376" customWidth="1"/>
    <col min="12804" max="12804" width="10.44140625" style="376" customWidth="1"/>
    <col min="12805" max="12805" width="17.44140625" style="376" customWidth="1"/>
    <col min="12806" max="12806" width="16" style="376" customWidth="1"/>
    <col min="12807" max="12807" width="13.33203125" style="376" customWidth="1"/>
    <col min="12808" max="12808" width="14.33203125" style="376" customWidth="1"/>
    <col min="12809" max="12809" width="12.44140625" style="376" customWidth="1"/>
    <col min="12810" max="12810" width="11.33203125" style="376" customWidth="1"/>
    <col min="12811" max="12812" width="13.44140625" style="376" customWidth="1"/>
    <col min="12813" max="12813" width="20.44140625" style="376" customWidth="1"/>
    <col min="12814" max="12814" width="10.109375" style="376" customWidth="1"/>
    <col min="12815" max="13056" width="8.88671875" style="376"/>
    <col min="13057" max="13057" width="7.33203125" style="376" customWidth="1"/>
    <col min="13058" max="13058" width="13.109375" style="376" customWidth="1"/>
    <col min="13059" max="13059" width="13.44140625" style="376" customWidth="1"/>
    <col min="13060" max="13060" width="10.44140625" style="376" customWidth="1"/>
    <col min="13061" max="13061" width="17.44140625" style="376" customWidth="1"/>
    <col min="13062" max="13062" width="16" style="376" customWidth="1"/>
    <col min="13063" max="13063" width="13.33203125" style="376" customWidth="1"/>
    <col min="13064" max="13064" width="14.33203125" style="376" customWidth="1"/>
    <col min="13065" max="13065" width="12.44140625" style="376" customWidth="1"/>
    <col min="13066" max="13066" width="11.33203125" style="376" customWidth="1"/>
    <col min="13067" max="13068" width="13.44140625" style="376" customWidth="1"/>
    <col min="13069" max="13069" width="20.44140625" style="376" customWidth="1"/>
    <col min="13070" max="13070" width="10.109375" style="376" customWidth="1"/>
    <col min="13071" max="13312" width="8.88671875" style="376"/>
    <col min="13313" max="13313" width="7.33203125" style="376" customWidth="1"/>
    <col min="13314" max="13314" width="13.109375" style="376" customWidth="1"/>
    <col min="13315" max="13315" width="13.44140625" style="376" customWidth="1"/>
    <col min="13316" max="13316" width="10.44140625" style="376" customWidth="1"/>
    <col min="13317" max="13317" width="17.44140625" style="376" customWidth="1"/>
    <col min="13318" max="13318" width="16" style="376" customWidth="1"/>
    <col min="13319" max="13319" width="13.33203125" style="376" customWidth="1"/>
    <col min="13320" max="13320" width="14.33203125" style="376" customWidth="1"/>
    <col min="13321" max="13321" width="12.44140625" style="376" customWidth="1"/>
    <col min="13322" max="13322" width="11.33203125" style="376" customWidth="1"/>
    <col min="13323" max="13324" width="13.44140625" style="376" customWidth="1"/>
    <col min="13325" max="13325" width="20.44140625" style="376" customWidth="1"/>
    <col min="13326" max="13326" width="10.109375" style="376" customWidth="1"/>
    <col min="13327" max="13568" width="8.88671875" style="376"/>
    <col min="13569" max="13569" width="7.33203125" style="376" customWidth="1"/>
    <col min="13570" max="13570" width="13.109375" style="376" customWidth="1"/>
    <col min="13571" max="13571" width="13.44140625" style="376" customWidth="1"/>
    <col min="13572" max="13572" width="10.44140625" style="376" customWidth="1"/>
    <col min="13573" max="13573" width="17.44140625" style="376" customWidth="1"/>
    <col min="13574" max="13574" width="16" style="376" customWidth="1"/>
    <col min="13575" max="13575" width="13.33203125" style="376" customWidth="1"/>
    <col min="13576" max="13576" width="14.33203125" style="376" customWidth="1"/>
    <col min="13577" max="13577" width="12.44140625" style="376" customWidth="1"/>
    <col min="13578" max="13578" width="11.33203125" style="376" customWidth="1"/>
    <col min="13579" max="13580" width="13.44140625" style="376" customWidth="1"/>
    <col min="13581" max="13581" width="20.44140625" style="376" customWidth="1"/>
    <col min="13582" max="13582" width="10.109375" style="376" customWidth="1"/>
    <col min="13583" max="13824" width="8.88671875" style="376"/>
    <col min="13825" max="13825" width="7.33203125" style="376" customWidth="1"/>
    <col min="13826" max="13826" width="13.109375" style="376" customWidth="1"/>
    <col min="13827" max="13827" width="13.44140625" style="376" customWidth="1"/>
    <col min="13828" max="13828" width="10.44140625" style="376" customWidth="1"/>
    <col min="13829" max="13829" width="17.44140625" style="376" customWidth="1"/>
    <col min="13830" max="13830" width="16" style="376" customWidth="1"/>
    <col min="13831" max="13831" width="13.33203125" style="376" customWidth="1"/>
    <col min="13832" max="13832" width="14.33203125" style="376" customWidth="1"/>
    <col min="13833" max="13833" width="12.44140625" style="376" customWidth="1"/>
    <col min="13834" max="13834" width="11.33203125" style="376" customWidth="1"/>
    <col min="13835" max="13836" width="13.44140625" style="376" customWidth="1"/>
    <col min="13837" max="13837" width="20.44140625" style="376" customWidth="1"/>
    <col min="13838" max="13838" width="10.109375" style="376" customWidth="1"/>
    <col min="13839" max="14080" width="8.88671875" style="376"/>
    <col min="14081" max="14081" width="7.33203125" style="376" customWidth="1"/>
    <col min="14082" max="14082" width="13.109375" style="376" customWidth="1"/>
    <col min="14083" max="14083" width="13.44140625" style="376" customWidth="1"/>
    <col min="14084" max="14084" width="10.44140625" style="376" customWidth="1"/>
    <col min="14085" max="14085" width="17.44140625" style="376" customWidth="1"/>
    <col min="14086" max="14086" width="16" style="376" customWidth="1"/>
    <col min="14087" max="14087" width="13.33203125" style="376" customWidth="1"/>
    <col min="14088" max="14088" width="14.33203125" style="376" customWidth="1"/>
    <col min="14089" max="14089" width="12.44140625" style="376" customWidth="1"/>
    <col min="14090" max="14090" width="11.33203125" style="376" customWidth="1"/>
    <col min="14091" max="14092" width="13.44140625" style="376" customWidth="1"/>
    <col min="14093" max="14093" width="20.44140625" style="376" customWidth="1"/>
    <col min="14094" max="14094" width="10.109375" style="376" customWidth="1"/>
    <col min="14095" max="14336" width="8.88671875" style="376"/>
    <col min="14337" max="14337" width="7.33203125" style="376" customWidth="1"/>
    <col min="14338" max="14338" width="13.109375" style="376" customWidth="1"/>
    <col min="14339" max="14339" width="13.44140625" style="376" customWidth="1"/>
    <col min="14340" max="14340" width="10.44140625" style="376" customWidth="1"/>
    <col min="14341" max="14341" width="17.44140625" style="376" customWidth="1"/>
    <col min="14342" max="14342" width="16" style="376" customWidth="1"/>
    <col min="14343" max="14343" width="13.33203125" style="376" customWidth="1"/>
    <col min="14344" max="14344" width="14.33203125" style="376" customWidth="1"/>
    <col min="14345" max="14345" width="12.44140625" style="376" customWidth="1"/>
    <col min="14346" max="14346" width="11.33203125" style="376" customWidth="1"/>
    <col min="14347" max="14348" width="13.44140625" style="376" customWidth="1"/>
    <col min="14349" max="14349" width="20.44140625" style="376" customWidth="1"/>
    <col min="14350" max="14350" width="10.109375" style="376" customWidth="1"/>
    <col min="14351" max="14592" width="8.88671875" style="376"/>
    <col min="14593" max="14593" width="7.33203125" style="376" customWidth="1"/>
    <col min="14594" max="14594" width="13.109375" style="376" customWidth="1"/>
    <col min="14595" max="14595" width="13.44140625" style="376" customWidth="1"/>
    <col min="14596" max="14596" width="10.44140625" style="376" customWidth="1"/>
    <col min="14597" max="14597" width="17.44140625" style="376" customWidth="1"/>
    <col min="14598" max="14598" width="16" style="376" customWidth="1"/>
    <col min="14599" max="14599" width="13.33203125" style="376" customWidth="1"/>
    <col min="14600" max="14600" width="14.33203125" style="376" customWidth="1"/>
    <col min="14601" max="14601" width="12.44140625" style="376" customWidth="1"/>
    <col min="14602" max="14602" width="11.33203125" style="376" customWidth="1"/>
    <col min="14603" max="14604" width="13.44140625" style="376" customWidth="1"/>
    <col min="14605" max="14605" width="20.44140625" style="376" customWidth="1"/>
    <col min="14606" max="14606" width="10.109375" style="376" customWidth="1"/>
    <col min="14607" max="14848" width="8.88671875" style="376"/>
    <col min="14849" max="14849" width="7.33203125" style="376" customWidth="1"/>
    <col min="14850" max="14850" width="13.109375" style="376" customWidth="1"/>
    <col min="14851" max="14851" width="13.44140625" style="376" customWidth="1"/>
    <col min="14852" max="14852" width="10.44140625" style="376" customWidth="1"/>
    <col min="14853" max="14853" width="17.44140625" style="376" customWidth="1"/>
    <col min="14854" max="14854" width="16" style="376" customWidth="1"/>
    <col min="14855" max="14855" width="13.33203125" style="376" customWidth="1"/>
    <col min="14856" max="14856" width="14.33203125" style="376" customWidth="1"/>
    <col min="14857" max="14857" width="12.44140625" style="376" customWidth="1"/>
    <col min="14858" max="14858" width="11.33203125" style="376" customWidth="1"/>
    <col min="14859" max="14860" width="13.44140625" style="376" customWidth="1"/>
    <col min="14861" max="14861" width="20.44140625" style="376" customWidth="1"/>
    <col min="14862" max="14862" width="10.109375" style="376" customWidth="1"/>
    <col min="14863" max="15104" width="8.88671875" style="376"/>
    <col min="15105" max="15105" width="7.33203125" style="376" customWidth="1"/>
    <col min="15106" max="15106" width="13.109375" style="376" customWidth="1"/>
    <col min="15107" max="15107" width="13.44140625" style="376" customWidth="1"/>
    <col min="15108" max="15108" width="10.44140625" style="376" customWidth="1"/>
    <col min="15109" max="15109" width="17.44140625" style="376" customWidth="1"/>
    <col min="15110" max="15110" width="16" style="376" customWidth="1"/>
    <col min="15111" max="15111" width="13.33203125" style="376" customWidth="1"/>
    <col min="15112" max="15112" width="14.33203125" style="376" customWidth="1"/>
    <col min="15113" max="15113" width="12.44140625" style="376" customWidth="1"/>
    <col min="15114" max="15114" width="11.33203125" style="376" customWidth="1"/>
    <col min="15115" max="15116" width="13.44140625" style="376" customWidth="1"/>
    <col min="15117" max="15117" width="20.44140625" style="376" customWidth="1"/>
    <col min="15118" max="15118" width="10.109375" style="376" customWidth="1"/>
    <col min="15119" max="15360" width="8.88671875" style="376"/>
    <col min="15361" max="15361" width="7.33203125" style="376" customWidth="1"/>
    <col min="15362" max="15362" width="13.109375" style="376" customWidth="1"/>
    <col min="15363" max="15363" width="13.44140625" style="376" customWidth="1"/>
    <col min="15364" max="15364" width="10.44140625" style="376" customWidth="1"/>
    <col min="15365" max="15365" width="17.44140625" style="376" customWidth="1"/>
    <col min="15366" max="15366" width="16" style="376" customWidth="1"/>
    <col min="15367" max="15367" width="13.33203125" style="376" customWidth="1"/>
    <col min="15368" max="15368" width="14.33203125" style="376" customWidth="1"/>
    <col min="15369" max="15369" width="12.44140625" style="376" customWidth="1"/>
    <col min="15370" max="15370" width="11.33203125" style="376" customWidth="1"/>
    <col min="15371" max="15372" width="13.44140625" style="376" customWidth="1"/>
    <col min="15373" max="15373" width="20.44140625" style="376" customWidth="1"/>
    <col min="15374" max="15374" width="10.109375" style="376" customWidth="1"/>
    <col min="15375" max="15616" width="8.88671875" style="376"/>
    <col min="15617" max="15617" width="7.33203125" style="376" customWidth="1"/>
    <col min="15618" max="15618" width="13.109375" style="376" customWidth="1"/>
    <col min="15619" max="15619" width="13.44140625" style="376" customWidth="1"/>
    <col min="15620" max="15620" width="10.44140625" style="376" customWidth="1"/>
    <col min="15621" max="15621" width="17.44140625" style="376" customWidth="1"/>
    <col min="15622" max="15622" width="16" style="376" customWidth="1"/>
    <col min="15623" max="15623" width="13.33203125" style="376" customWidth="1"/>
    <col min="15624" max="15624" width="14.33203125" style="376" customWidth="1"/>
    <col min="15625" max="15625" width="12.44140625" style="376" customWidth="1"/>
    <col min="15626" max="15626" width="11.33203125" style="376" customWidth="1"/>
    <col min="15627" max="15628" width="13.44140625" style="376" customWidth="1"/>
    <col min="15629" max="15629" width="20.44140625" style="376" customWidth="1"/>
    <col min="15630" max="15630" width="10.109375" style="376" customWidth="1"/>
    <col min="15631" max="15872" width="8.88671875" style="376"/>
    <col min="15873" max="15873" width="7.33203125" style="376" customWidth="1"/>
    <col min="15874" max="15874" width="13.109375" style="376" customWidth="1"/>
    <col min="15875" max="15875" width="13.44140625" style="376" customWidth="1"/>
    <col min="15876" max="15876" width="10.44140625" style="376" customWidth="1"/>
    <col min="15877" max="15877" width="17.44140625" style="376" customWidth="1"/>
    <col min="15878" max="15878" width="16" style="376" customWidth="1"/>
    <col min="15879" max="15879" width="13.33203125" style="376" customWidth="1"/>
    <col min="15880" max="15880" width="14.33203125" style="376" customWidth="1"/>
    <col min="15881" max="15881" width="12.44140625" style="376" customWidth="1"/>
    <col min="15882" max="15882" width="11.33203125" style="376" customWidth="1"/>
    <col min="15883" max="15884" width="13.44140625" style="376" customWidth="1"/>
    <col min="15885" max="15885" width="20.44140625" style="376" customWidth="1"/>
    <col min="15886" max="15886" width="10.109375" style="376" customWidth="1"/>
    <col min="15887" max="16128" width="8.88671875" style="376"/>
    <col min="16129" max="16129" width="7.33203125" style="376" customWidth="1"/>
    <col min="16130" max="16130" width="13.109375" style="376" customWidth="1"/>
    <col min="16131" max="16131" width="13.44140625" style="376" customWidth="1"/>
    <col min="16132" max="16132" width="10.44140625" style="376" customWidth="1"/>
    <col min="16133" max="16133" width="17.44140625" style="376" customWidth="1"/>
    <col min="16134" max="16134" width="16" style="376" customWidth="1"/>
    <col min="16135" max="16135" width="13.33203125" style="376" customWidth="1"/>
    <col min="16136" max="16136" width="14.33203125" style="376" customWidth="1"/>
    <col min="16137" max="16137" width="12.44140625" style="376" customWidth="1"/>
    <col min="16138" max="16138" width="11.33203125" style="376" customWidth="1"/>
    <col min="16139" max="16140" width="13.44140625" style="376" customWidth="1"/>
    <col min="16141" max="16141" width="20.44140625" style="376" customWidth="1"/>
    <col min="16142" max="16142" width="10.109375" style="376" customWidth="1"/>
    <col min="16143" max="16384" width="8.88671875" style="376"/>
  </cols>
  <sheetData>
    <row r="1" spans="1:14" customFormat="1" ht="25.8" x14ac:dyDescent="0.3">
      <c r="A1" s="1112" t="s">
        <v>464</v>
      </c>
      <c r="B1" s="1113"/>
      <c r="C1" s="1113"/>
      <c r="D1" s="1113"/>
      <c r="E1" s="1113"/>
      <c r="F1" s="1113"/>
      <c r="G1" s="1113"/>
      <c r="H1" s="1113"/>
      <c r="I1" s="1113"/>
      <c r="J1" s="1113"/>
      <c r="K1" s="1113"/>
      <c r="L1" s="1113"/>
      <c r="M1" s="1113"/>
      <c r="N1" s="1113"/>
    </row>
    <row r="2" spans="1:14" customFormat="1" x14ac:dyDescent="0.3">
      <c r="A2" s="1114" t="s">
        <v>92</v>
      </c>
      <c r="B2" s="1114"/>
      <c r="C2" s="1114"/>
      <c r="D2" s="1114"/>
      <c r="E2" s="1115">
        <f>'Form Sc'!C3:J3</f>
        <v>0</v>
      </c>
      <c r="F2" s="1116"/>
      <c r="G2" s="1116"/>
      <c r="H2" s="1116"/>
      <c r="I2" s="1116"/>
      <c r="J2" s="1116"/>
      <c r="K2" s="1116"/>
      <c r="L2" s="1116"/>
      <c r="M2" s="1116"/>
      <c r="N2" s="1116"/>
    </row>
    <row r="3" spans="1:14" customFormat="1" ht="28.8" x14ac:dyDescent="0.3">
      <c r="A3" s="1117"/>
      <c r="B3" s="1117"/>
      <c r="C3" s="1117"/>
      <c r="D3" s="1117"/>
      <c r="E3" s="1117"/>
      <c r="F3" s="1117"/>
      <c r="G3" s="1117"/>
      <c r="H3" s="1117"/>
      <c r="I3" s="1117"/>
      <c r="J3" s="1118"/>
      <c r="K3" s="849" t="s">
        <v>443</v>
      </c>
      <c r="L3" s="849" t="s">
        <v>443</v>
      </c>
      <c r="M3" s="1119"/>
      <c r="N3" s="1117"/>
    </row>
    <row r="4" spans="1:14" customFormat="1" ht="43.2" x14ac:dyDescent="0.3">
      <c r="A4" s="1120" t="s">
        <v>444</v>
      </c>
      <c r="B4" s="1120" t="s">
        <v>445</v>
      </c>
      <c r="C4" s="1120" t="s">
        <v>446</v>
      </c>
      <c r="D4" s="1120" t="s">
        <v>447</v>
      </c>
      <c r="E4" s="849" t="s">
        <v>465</v>
      </c>
      <c r="F4" s="849" t="s">
        <v>448</v>
      </c>
      <c r="G4" s="849" t="s">
        <v>449</v>
      </c>
      <c r="H4" s="849" t="s">
        <v>450</v>
      </c>
      <c r="I4" s="849" t="s">
        <v>451</v>
      </c>
      <c r="J4" s="849" t="s">
        <v>162</v>
      </c>
      <c r="K4" s="849" t="s">
        <v>452</v>
      </c>
      <c r="L4" s="849" t="s">
        <v>453</v>
      </c>
      <c r="M4" s="850" t="s">
        <v>454</v>
      </c>
      <c r="N4" s="850" t="s">
        <v>117</v>
      </c>
    </row>
    <row r="5" spans="1:14" customFormat="1" ht="28.8" x14ac:dyDescent="0.3">
      <c r="A5" s="1121"/>
      <c r="B5" s="1121"/>
      <c r="C5" s="1121"/>
      <c r="D5" s="1121"/>
      <c r="E5" s="852" t="s">
        <v>431</v>
      </c>
      <c r="F5" s="852" t="s">
        <v>431</v>
      </c>
      <c r="G5" s="852" t="s">
        <v>151</v>
      </c>
      <c r="H5" s="849" t="s">
        <v>455</v>
      </c>
      <c r="I5" s="852" t="s">
        <v>151</v>
      </c>
      <c r="J5" s="849" t="s">
        <v>456</v>
      </c>
      <c r="K5" s="849" t="s">
        <v>457</v>
      </c>
      <c r="L5" s="849" t="s">
        <v>458</v>
      </c>
      <c r="M5" s="851"/>
      <c r="N5" s="851"/>
    </row>
    <row r="6" spans="1:14" x14ac:dyDescent="0.3">
      <c r="A6" s="848">
        <v>1</v>
      </c>
      <c r="B6" s="381"/>
      <c r="C6" s="381"/>
      <c r="D6" s="381"/>
      <c r="E6" s="381"/>
      <c r="F6" s="381"/>
      <c r="G6" s="848"/>
      <c r="H6" s="848"/>
      <c r="I6" s="848"/>
      <c r="J6" s="848"/>
      <c r="K6" s="848"/>
      <c r="L6" s="848"/>
      <c r="M6" s="855"/>
      <c r="N6" s="381"/>
    </row>
    <row r="7" spans="1:14" x14ac:dyDescent="0.3">
      <c r="A7" s="848">
        <v>2</v>
      </c>
      <c r="B7" s="381"/>
      <c r="C7" s="381"/>
      <c r="D7" s="381"/>
      <c r="E7" s="381"/>
      <c r="F7" s="381"/>
      <c r="G7" s="848"/>
      <c r="H7" s="848"/>
      <c r="I7" s="848"/>
      <c r="J7" s="848"/>
      <c r="K7" s="848"/>
      <c r="L7" s="848"/>
      <c r="M7" s="381"/>
      <c r="N7" s="381"/>
    </row>
    <row r="8" spans="1:14" x14ac:dyDescent="0.3">
      <c r="A8" s="848">
        <v>3</v>
      </c>
      <c r="B8" s="381"/>
      <c r="C8" s="381"/>
      <c r="D8" s="381"/>
      <c r="E8" s="381"/>
      <c r="F8" s="381"/>
      <c r="G8" s="848"/>
      <c r="H8" s="848"/>
      <c r="I8" s="848"/>
      <c r="J8" s="848"/>
      <c r="K8" s="848"/>
      <c r="L8" s="848"/>
      <c r="M8" s="381"/>
      <c r="N8" s="381"/>
    </row>
    <row r="9" spans="1:14" x14ac:dyDescent="0.3">
      <c r="A9" s="848">
        <v>4</v>
      </c>
      <c r="B9" s="381"/>
      <c r="C9" s="381"/>
      <c r="D9" s="381"/>
      <c r="E9" s="381"/>
      <c r="F9" s="381"/>
      <c r="G9" s="848"/>
      <c r="H9" s="848"/>
      <c r="I9" s="848"/>
      <c r="J9" s="848"/>
      <c r="K9" s="848"/>
      <c r="L9" s="848"/>
      <c r="M9" s="381"/>
      <c r="N9" s="381"/>
    </row>
    <row r="10" spans="1:14" x14ac:dyDescent="0.3">
      <c r="A10" s="848">
        <v>5</v>
      </c>
      <c r="B10" s="381"/>
      <c r="C10" s="381"/>
      <c r="D10" s="381"/>
      <c r="E10" s="381"/>
      <c r="F10" s="381"/>
      <c r="G10" s="848"/>
      <c r="H10" s="848"/>
      <c r="I10" s="848"/>
      <c r="J10" s="848"/>
      <c r="K10" s="848"/>
      <c r="L10" s="848"/>
      <c r="M10" s="381"/>
      <c r="N10" s="381"/>
    </row>
    <row r="11" spans="1:14" x14ac:dyDescent="0.3">
      <c r="A11" s="848">
        <v>6</v>
      </c>
      <c r="B11" s="381"/>
      <c r="C11" s="381"/>
      <c r="D11" s="381"/>
      <c r="E11" s="381"/>
      <c r="F11" s="381"/>
      <c r="G11" s="848"/>
      <c r="H11" s="848"/>
      <c r="I11" s="848"/>
      <c r="J11" s="848"/>
      <c r="K11" s="848"/>
      <c r="L11" s="848"/>
      <c r="M11" s="381"/>
      <c r="N11" s="381"/>
    </row>
    <row r="12" spans="1:14" x14ac:dyDescent="0.3">
      <c r="A12" s="848">
        <v>7</v>
      </c>
      <c r="B12" s="381"/>
      <c r="C12" s="381"/>
      <c r="D12" s="381"/>
      <c r="E12" s="381"/>
      <c r="F12" s="381"/>
      <c r="G12" s="848"/>
      <c r="H12" s="848"/>
      <c r="I12" s="848"/>
      <c r="J12" s="848"/>
      <c r="K12" s="848"/>
      <c r="L12" s="848"/>
      <c r="M12" s="381"/>
      <c r="N12" s="381"/>
    </row>
    <row r="13" spans="1:14" x14ac:dyDescent="0.3">
      <c r="A13" s="848">
        <v>8</v>
      </c>
      <c r="B13" s="381"/>
      <c r="C13" s="381"/>
      <c r="D13" s="381"/>
      <c r="E13" s="381"/>
      <c r="F13" s="381"/>
      <c r="G13" s="848"/>
      <c r="H13" s="848"/>
      <c r="I13" s="848"/>
      <c r="J13" s="848"/>
      <c r="K13" s="848"/>
      <c r="L13" s="848"/>
      <c r="M13" s="381"/>
      <c r="N13" s="381"/>
    </row>
    <row r="14" spans="1:14" x14ac:dyDescent="0.3">
      <c r="A14" s="848">
        <v>9</v>
      </c>
      <c r="B14" s="381"/>
      <c r="C14" s="381"/>
      <c r="D14" s="381"/>
      <c r="E14" s="381"/>
      <c r="F14" s="381"/>
      <c r="G14" s="848"/>
      <c r="H14" s="848"/>
      <c r="I14" s="848"/>
      <c r="J14" s="848"/>
      <c r="K14" s="848"/>
      <c r="L14" s="848"/>
      <c r="M14" s="381"/>
      <c r="N14" s="381"/>
    </row>
    <row r="15" spans="1:14" x14ac:dyDescent="0.3">
      <c r="A15" s="848">
        <v>10</v>
      </c>
      <c r="B15" s="381"/>
      <c r="C15" s="381"/>
      <c r="D15" s="381"/>
      <c r="E15" s="381"/>
      <c r="F15" s="381"/>
      <c r="G15" s="848"/>
      <c r="H15" s="848"/>
      <c r="I15" s="848"/>
      <c r="J15" s="848"/>
      <c r="K15" s="848"/>
      <c r="L15" s="848"/>
      <c r="M15" s="381"/>
      <c r="N15" s="381"/>
    </row>
    <row r="16" spans="1:14" x14ac:dyDescent="0.3">
      <c r="A16" s="848">
        <v>11</v>
      </c>
      <c r="B16" s="381"/>
      <c r="C16" s="381"/>
      <c r="D16" s="381"/>
      <c r="E16" s="381"/>
      <c r="F16" s="381"/>
      <c r="G16" s="848"/>
      <c r="H16" s="848"/>
      <c r="I16" s="848"/>
      <c r="J16" s="848"/>
      <c r="K16" s="848"/>
      <c r="L16" s="848"/>
      <c r="M16" s="381"/>
      <c r="N16" s="381"/>
    </row>
    <row r="17" spans="1:14" x14ac:dyDescent="0.3">
      <c r="A17" s="848">
        <v>12</v>
      </c>
      <c r="B17" s="381"/>
      <c r="C17" s="381"/>
      <c r="D17" s="381"/>
      <c r="E17" s="381"/>
      <c r="F17" s="381"/>
      <c r="G17" s="848"/>
      <c r="H17" s="848"/>
      <c r="I17" s="848"/>
      <c r="J17" s="848"/>
      <c r="K17" s="848"/>
      <c r="L17" s="848"/>
      <c r="M17" s="381"/>
      <c r="N17" s="381"/>
    </row>
    <row r="18" spans="1:14" x14ac:dyDescent="0.3">
      <c r="A18" s="848">
        <v>13</v>
      </c>
      <c r="B18" s="381"/>
      <c r="C18" s="381"/>
      <c r="D18" s="381"/>
      <c r="E18" s="381"/>
      <c r="F18" s="381"/>
      <c r="G18" s="848"/>
      <c r="H18" s="848"/>
      <c r="I18" s="848"/>
      <c r="J18" s="848"/>
      <c r="K18" s="848"/>
      <c r="L18" s="848"/>
      <c r="M18" s="381"/>
      <c r="N18" s="381"/>
    </row>
    <row r="19" spans="1:14" x14ac:dyDescent="0.3">
      <c r="A19" s="848">
        <v>14</v>
      </c>
      <c r="B19" s="381"/>
      <c r="C19" s="381"/>
      <c r="D19" s="381"/>
      <c r="E19" s="381"/>
      <c r="F19" s="381"/>
      <c r="G19" s="848"/>
      <c r="H19" s="848"/>
      <c r="I19" s="848"/>
      <c r="J19" s="848"/>
      <c r="K19" s="848"/>
      <c r="L19" s="848"/>
      <c r="M19" s="381"/>
      <c r="N19" s="381"/>
    </row>
    <row r="20" spans="1:14" x14ac:dyDescent="0.3">
      <c r="A20" s="848">
        <v>15</v>
      </c>
      <c r="B20" s="381"/>
      <c r="C20" s="381"/>
      <c r="D20" s="381"/>
      <c r="E20" s="381"/>
      <c r="F20" s="381"/>
      <c r="G20" s="848"/>
      <c r="H20" s="848"/>
      <c r="I20" s="848"/>
      <c r="J20" s="848"/>
      <c r="K20" s="848"/>
      <c r="L20" s="848"/>
      <c r="M20" s="381"/>
      <c r="N20" s="381"/>
    </row>
    <row r="21" spans="1:14" x14ac:dyDescent="0.3">
      <c r="A21" s="848">
        <v>16</v>
      </c>
      <c r="B21" s="381"/>
      <c r="C21" s="381"/>
      <c r="D21" s="381"/>
      <c r="E21" s="381"/>
      <c r="F21" s="381"/>
      <c r="G21" s="848"/>
      <c r="H21" s="848"/>
      <c r="I21" s="848"/>
      <c r="J21" s="848"/>
      <c r="K21" s="848"/>
      <c r="L21" s="848"/>
      <c r="M21" s="381"/>
      <c r="N21" s="381"/>
    </row>
    <row r="22" spans="1:14" x14ac:dyDescent="0.3">
      <c r="A22" s="848">
        <v>17</v>
      </c>
      <c r="B22" s="381"/>
      <c r="C22" s="381"/>
      <c r="D22" s="381"/>
      <c r="E22" s="381"/>
      <c r="F22" s="381"/>
      <c r="G22" s="848"/>
      <c r="H22" s="848"/>
      <c r="I22" s="848"/>
      <c r="J22" s="848"/>
      <c r="K22" s="848"/>
      <c r="L22" s="848"/>
      <c r="M22" s="381"/>
      <c r="N22" s="381"/>
    </row>
    <row r="23" spans="1:14" x14ac:dyDescent="0.3">
      <c r="A23" s="848">
        <v>18</v>
      </c>
      <c r="B23" s="381"/>
      <c r="C23" s="381"/>
      <c r="D23" s="381"/>
      <c r="E23" s="381"/>
      <c r="F23" s="381"/>
      <c r="G23" s="848"/>
      <c r="H23" s="848"/>
      <c r="I23" s="848"/>
      <c r="J23" s="848"/>
      <c r="K23" s="848"/>
      <c r="L23" s="848"/>
      <c r="M23" s="381"/>
      <c r="N23" s="381"/>
    </row>
    <row r="24" spans="1:14" x14ac:dyDescent="0.3">
      <c r="A24" s="848">
        <v>19</v>
      </c>
      <c r="B24" s="381"/>
      <c r="C24" s="381"/>
      <c r="D24" s="381"/>
      <c r="E24" s="381"/>
      <c r="F24" s="381"/>
      <c r="G24" s="848"/>
      <c r="H24" s="848"/>
      <c r="I24" s="848"/>
      <c r="J24" s="848"/>
      <c r="K24" s="848"/>
      <c r="L24" s="848"/>
      <c r="M24" s="381"/>
      <c r="N24" s="381"/>
    </row>
    <row r="25" spans="1:14" x14ac:dyDescent="0.3">
      <c r="A25" s="848">
        <v>20</v>
      </c>
      <c r="B25" s="381"/>
      <c r="C25" s="381"/>
      <c r="D25" s="381"/>
      <c r="E25" s="381"/>
      <c r="F25" s="381"/>
      <c r="G25" s="848"/>
      <c r="H25" s="848"/>
      <c r="I25" s="848"/>
      <c r="J25" s="848"/>
      <c r="K25" s="848"/>
      <c r="L25" s="848"/>
      <c r="M25" s="381"/>
      <c r="N25" s="381"/>
    </row>
    <row r="26" spans="1:14" x14ac:dyDescent="0.3">
      <c r="A26" s="848">
        <v>21</v>
      </c>
      <c r="B26" s="381"/>
      <c r="C26" s="381"/>
      <c r="D26" s="381"/>
      <c r="E26" s="381"/>
      <c r="F26" s="381"/>
      <c r="G26" s="848"/>
      <c r="H26" s="848"/>
      <c r="I26" s="848"/>
      <c r="J26" s="848"/>
      <c r="K26" s="848"/>
      <c r="L26" s="848"/>
      <c r="M26" s="381"/>
      <c r="N26" s="381"/>
    </row>
    <row r="27" spans="1:14" customFormat="1" x14ac:dyDescent="0.3">
      <c r="A27" s="1109" t="s">
        <v>459</v>
      </c>
      <c r="B27" s="1110"/>
      <c r="C27" s="1110"/>
      <c r="D27" s="1110"/>
      <c r="E27" s="1110"/>
      <c r="F27" s="1111"/>
      <c r="G27" s="853">
        <f t="shared" ref="G27:L27" si="0">SUM(G6:G26)</f>
        <v>0</v>
      </c>
      <c r="H27" s="853">
        <f t="shared" si="0"/>
        <v>0</v>
      </c>
      <c r="I27" s="853">
        <f t="shared" si="0"/>
        <v>0</v>
      </c>
      <c r="J27" s="853">
        <f t="shared" si="0"/>
        <v>0</v>
      </c>
      <c r="K27" s="853">
        <f t="shared" si="0"/>
        <v>0</v>
      </c>
      <c r="L27" s="853">
        <f t="shared" si="0"/>
        <v>0</v>
      </c>
      <c r="M27" s="854"/>
      <c r="N27" s="854"/>
    </row>
    <row r="28" spans="1:14" customFormat="1" x14ac:dyDescent="0.3">
      <c r="A28" s="64" t="s">
        <v>460</v>
      </c>
      <c r="B28" t="s">
        <v>461</v>
      </c>
      <c r="G28" s="64"/>
      <c r="H28" s="64"/>
      <c r="I28" s="64"/>
      <c r="J28" s="64"/>
      <c r="K28" s="64"/>
      <c r="L28" s="64"/>
    </row>
    <row r="29" spans="1:14" customFormat="1" x14ac:dyDescent="0.3">
      <c r="A29" s="64" t="s">
        <v>462</v>
      </c>
      <c r="B29" t="s">
        <v>463</v>
      </c>
      <c r="G29" s="64"/>
      <c r="H29" s="64"/>
      <c r="I29" s="64"/>
      <c r="J29" s="64"/>
      <c r="K29" s="64"/>
      <c r="L29" s="64"/>
    </row>
  </sheetData>
  <sheetProtection password="DCBB" sheet="1" objects="1" scenarios="1"/>
  <mergeCells count="10">
    <mergeCell ref="A27:F27"/>
    <mergeCell ref="A1:N1"/>
    <mergeCell ref="A2:D2"/>
    <mergeCell ref="E2:N2"/>
    <mergeCell ref="A3:J3"/>
    <mergeCell ref="M3:N3"/>
    <mergeCell ref="A4:A5"/>
    <mergeCell ref="B4:B5"/>
    <mergeCell ref="C4:C5"/>
    <mergeCell ref="D4:D5"/>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M29"/>
  <sheetViews>
    <sheetView workbookViewId="0">
      <selection activeCell="I17" sqref="I17"/>
    </sheetView>
  </sheetViews>
  <sheetFormatPr defaultRowHeight="14.4" x14ac:dyDescent="0.3"/>
  <cols>
    <col min="1" max="1" width="8" style="376" customWidth="1"/>
    <col min="2" max="2" width="13.88671875" style="376" customWidth="1"/>
    <col min="3" max="3" width="11.6640625" style="376" customWidth="1"/>
    <col min="4" max="4" width="8.88671875" style="376"/>
    <col min="5" max="5" width="16.44140625" style="376" customWidth="1"/>
    <col min="6" max="6" width="11.5546875" style="376" customWidth="1"/>
    <col min="7" max="7" width="13.33203125" style="376" customWidth="1"/>
    <col min="8" max="8" width="10.6640625" style="376" customWidth="1"/>
    <col min="9" max="9" width="11.33203125" style="376" customWidth="1"/>
    <col min="10" max="10" width="13.33203125" style="376" customWidth="1"/>
    <col min="11" max="11" width="12.88671875" style="376" customWidth="1"/>
    <col min="12" max="12" width="20" style="376" customWidth="1"/>
    <col min="13" max="13" width="24.88671875" style="376" customWidth="1"/>
    <col min="14" max="256" width="8.88671875" style="376"/>
    <col min="257" max="257" width="8" style="376" customWidth="1"/>
    <col min="258" max="258" width="13.88671875" style="376" customWidth="1"/>
    <col min="259" max="259" width="11.6640625" style="376" customWidth="1"/>
    <col min="260" max="260" width="8.88671875" style="376"/>
    <col min="261" max="261" width="11.88671875" style="376" customWidth="1"/>
    <col min="262" max="262" width="11.5546875" style="376" customWidth="1"/>
    <col min="263" max="263" width="13.33203125" style="376" customWidth="1"/>
    <col min="264" max="264" width="10.6640625" style="376" customWidth="1"/>
    <col min="265" max="265" width="11.33203125" style="376" customWidth="1"/>
    <col min="266" max="266" width="13.33203125" style="376" customWidth="1"/>
    <col min="267" max="267" width="12.88671875" style="376" customWidth="1"/>
    <col min="268" max="268" width="11.5546875" style="376" customWidth="1"/>
    <col min="269" max="269" width="11.6640625" style="376" customWidth="1"/>
    <col min="270" max="512" width="8.88671875" style="376"/>
    <col min="513" max="513" width="8" style="376" customWidth="1"/>
    <col min="514" max="514" width="13.88671875" style="376" customWidth="1"/>
    <col min="515" max="515" width="11.6640625" style="376" customWidth="1"/>
    <col min="516" max="516" width="8.88671875" style="376"/>
    <col min="517" max="517" width="11.88671875" style="376" customWidth="1"/>
    <col min="518" max="518" width="11.5546875" style="376" customWidth="1"/>
    <col min="519" max="519" width="13.33203125" style="376" customWidth="1"/>
    <col min="520" max="520" width="10.6640625" style="376" customWidth="1"/>
    <col min="521" max="521" width="11.33203125" style="376" customWidth="1"/>
    <col min="522" max="522" width="13.33203125" style="376" customWidth="1"/>
    <col min="523" max="523" width="12.88671875" style="376" customWidth="1"/>
    <col min="524" max="524" width="11.5546875" style="376" customWidth="1"/>
    <col min="525" max="525" width="11.6640625" style="376" customWidth="1"/>
    <col min="526" max="768" width="8.88671875" style="376"/>
    <col min="769" max="769" width="8" style="376" customWidth="1"/>
    <col min="770" max="770" width="13.88671875" style="376" customWidth="1"/>
    <col min="771" max="771" width="11.6640625" style="376" customWidth="1"/>
    <col min="772" max="772" width="8.88671875" style="376"/>
    <col min="773" max="773" width="11.88671875" style="376" customWidth="1"/>
    <col min="774" max="774" width="11.5546875" style="376" customWidth="1"/>
    <col min="775" max="775" width="13.33203125" style="376" customWidth="1"/>
    <col min="776" max="776" width="10.6640625" style="376" customWidth="1"/>
    <col min="777" max="777" width="11.33203125" style="376" customWidth="1"/>
    <col min="778" max="778" width="13.33203125" style="376" customWidth="1"/>
    <col min="779" max="779" width="12.88671875" style="376" customWidth="1"/>
    <col min="780" max="780" width="11.5546875" style="376" customWidth="1"/>
    <col min="781" max="781" width="11.6640625" style="376" customWidth="1"/>
    <col min="782" max="1024" width="8.88671875" style="376"/>
    <col min="1025" max="1025" width="8" style="376" customWidth="1"/>
    <col min="1026" max="1026" width="13.88671875" style="376" customWidth="1"/>
    <col min="1027" max="1027" width="11.6640625" style="376" customWidth="1"/>
    <col min="1028" max="1028" width="8.88671875" style="376"/>
    <col min="1029" max="1029" width="11.88671875" style="376" customWidth="1"/>
    <col min="1030" max="1030" width="11.5546875" style="376" customWidth="1"/>
    <col min="1031" max="1031" width="13.33203125" style="376" customWidth="1"/>
    <col min="1032" max="1032" width="10.6640625" style="376" customWidth="1"/>
    <col min="1033" max="1033" width="11.33203125" style="376" customWidth="1"/>
    <col min="1034" max="1034" width="13.33203125" style="376" customWidth="1"/>
    <col min="1035" max="1035" width="12.88671875" style="376" customWidth="1"/>
    <col min="1036" max="1036" width="11.5546875" style="376" customWidth="1"/>
    <col min="1037" max="1037" width="11.6640625" style="376" customWidth="1"/>
    <col min="1038" max="1280" width="8.88671875" style="376"/>
    <col min="1281" max="1281" width="8" style="376" customWidth="1"/>
    <col min="1282" max="1282" width="13.88671875" style="376" customWidth="1"/>
    <col min="1283" max="1283" width="11.6640625" style="376" customWidth="1"/>
    <col min="1284" max="1284" width="8.88671875" style="376"/>
    <col min="1285" max="1285" width="11.88671875" style="376" customWidth="1"/>
    <col min="1286" max="1286" width="11.5546875" style="376" customWidth="1"/>
    <col min="1287" max="1287" width="13.33203125" style="376" customWidth="1"/>
    <col min="1288" max="1288" width="10.6640625" style="376" customWidth="1"/>
    <col min="1289" max="1289" width="11.33203125" style="376" customWidth="1"/>
    <col min="1290" max="1290" width="13.33203125" style="376" customWidth="1"/>
    <col min="1291" max="1291" width="12.88671875" style="376" customWidth="1"/>
    <col min="1292" max="1292" width="11.5546875" style="376" customWidth="1"/>
    <col min="1293" max="1293" width="11.6640625" style="376" customWidth="1"/>
    <col min="1294" max="1536" width="8.88671875" style="376"/>
    <col min="1537" max="1537" width="8" style="376" customWidth="1"/>
    <col min="1538" max="1538" width="13.88671875" style="376" customWidth="1"/>
    <col min="1539" max="1539" width="11.6640625" style="376" customWidth="1"/>
    <col min="1540" max="1540" width="8.88671875" style="376"/>
    <col min="1541" max="1541" width="11.88671875" style="376" customWidth="1"/>
    <col min="1542" max="1542" width="11.5546875" style="376" customWidth="1"/>
    <col min="1543" max="1543" width="13.33203125" style="376" customWidth="1"/>
    <col min="1544" max="1544" width="10.6640625" style="376" customWidth="1"/>
    <col min="1545" max="1545" width="11.33203125" style="376" customWidth="1"/>
    <col min="1546" max="1546" width="13.33203125" style="376" customWidth="1"/>
    <col min="1547" max="1547" width="12.88671875" style="376" customWidth="1"/>
    <col min="1548" max="1548" width="11.5546875" style="376" customWidth="1"/>
    <col min="1549" max="1549" width="11.6640625" style="376" customWidth="1"/>
    <col min="1550" max="1792" width="8.88671875" style="376"/>
    <col min="1793" max="1793" width="8" style="376" customWidth="1"/>
    <col min="1794" max="1794" width="13.88671875" style="376" customWidth="1"/>
    <col min="1795" max="1795" width="11.6640625" style="376" customWidth="1"/>
    <col min="1796" max="1796" width="8.88671875" style="376"/>
    <col min="1797" max="1797" width="11.88671875" style="376" customWidth="1"/>
    <col min="1798" max="1798" width="11.5546875" style="376" customWidth="1"/>
    <col min="1799" max="1799" width="13.33203125" style="376" customWidth="1"/>
    <col min="1800" max="1800" width="10.6640625" style="376" customWidth="1"/>
    <col min="1801" max="1801" width="11.33203125" style="376" customWidth="1"/>
    <col min="1802" max="1802" width="13.33203125" style="376" customWidth="1"/>
    <col min="1803" max="1803" width="12.88671875" style="376" customWidth="1"/>
    <col min="1804" max="1804" width="11.5546875" style="376" customWidth="1"/>
    <col min="1805" max="1805" width="11.6640625" style="376" customWidth="1"/>
    <col min="1806" max="2048" width="8.88671875" style="376"/>
    <col min="2049" max="2049" width="8" style="376" customWidth="1"/>
    <col min="2050" max="2050" width="13.88671875" style="376" customWidth="1"/>
    <col min="2051" max="2051" width="11.6640625" style="376" customWidth="1"/>
    <col min="2052" max="2052" width="8.88671875" style="376"/>
    <col min="2053" max="2053" width="11.88671875" style="376" customWidth="1"/>
    <col min="2054" max="2054" width="11.5546875" style="376" customWidth="1"/>
    <col min="2055" max="2055" width="13.33203125" style="376" customWidth="1"/>
    <col min="2056" max="2056" width="10.6640625" style="376" customWidth="1"/>
    <col min="2057" max="2057" width="11.33203125" style="376" customWidth="1"/>
    <col min="2058" max="2058" width="13.33203125" style="376" customWidth="1"/>
    <col min="2059" max="2059" width="12.88671875" style="376" customWidth="1"/>
    <col min="2060" max="2060" width="11.5546875" style="376" customWidth="1"/>
    <col min="2061" max="2061" width="11.6640625" style="376" customWidth="1"/>
    <col min="2062" max="2304" width="8.88671875" style="376"/>
    <col min="2305" max="2305" width="8" style="376" customWidth="1"/>
    <col min="2306" max="2306" width="13.88671875" style="376" customWidth="1"/>
    <col min="2307" max="2307" width="11.6640625" style="376" customWidth="1"/>
    <col min="2308" max="2308" width="8.88671875" style="376"/>
    <col min="2309" max="2309" width="11.88671875" style="376" customWidth="1"/>
    <col min="2310" max="2310" width="11.5546875" style="376" customWidth="1"/>
    <col min="2311" max="2311" width="13.33203125" style="376" customWidth="1"/>
    <col min="2312" max="2312" width="10.6640625" style="376" customWidth="1"/>
    <col min="2313" max="2313" width="11.33203125" style="376" customWidth="1"/>
    <col min="2314" max="2314" width="13.33203125" style="376" customWidth="1"/>
    <col min="2315" max="2315" width="12.88671875" style="376" customWidth="1"/>
    <col min="2316" max="2316" width="11.5546875" style="376" customWidth="1"/>
    <col min="2317" max="2317" width="11.6640625" style="376" customWidth="1"/>
    <col min="2318" max="2560" width="8.88671875" style="376"/>
    <col min="2561" max="2561" width="8" style="376" customWidth="1"/>
    <col min="2562" max="2562" width="13.88671875" style="376" customWidth="1"/>
    <col min="2563" max="2563" width="11.6640625" style="376" customWidth="1"/>
    <col min="2564" max="2564" width="8.88671875" style="376"/>
    <col min="2565" max="2565" width="11.88671875" style="376" customWidth="1"/>
    <col min="2566" max="2566" width="11.5546875" style="376" customWidth="1"/>
    <col min="2567" max="2567" width="13.33203125" style="376" customWidth="1"/>
    <col min="2568" max="2568" width="10.6640625" style="376" customWidth="1"/>
    <col min="2569" max="2569" width="11.33203125" style="376" customWidth="1"/>
    <col min="2570" max="2570" width="13.33203125" style="376" customWidth="1"/>
    <col min="2571" max="2571" width="12.88671875" style="376" customWidth="1"/>
    <col min="2572" max="2572" width="11.5546875" style="376" customWidth="1"/>
    <col min="2573" max="2573" width="11.6640625" style="376" customWidth="1"/>
    <col min="2574" max="2816" width="8.88671875" style="376"/>
    <col min="2817" max="2817" width="8" style="376" customWidth="1"/>
    <col min="2818" max="2818" width="13.88671875" style="376" customWidth="1"/>
    <col min="2819" max="2819" width="11.6640625" style="376" customWidth="1"/>
    <col min="2820" max="2820" width="8.88671875" style="376"/>
    <col min="2821" max="2821" width="11.88671875" style="376" customWidth="1"/>
    <col min="2822" max="2822" width="11.5546875" style="376" customWidth="1"/>
    <col min="2823" max="2823" width="13.33203125" style="376" customWidth="1"/>
    <col min="2824" max="2824" width="10.6640625" style="376" customWidth="1"/>
    <col min="2825" max="2825" width="11.33203125" style="376" customWidth="1"/>
    <col min="2826" max="2826" width="13.33203125" style="376" customWidth="1"/>
    <col min="2827" max="2827" width="12.88671875" style="376" customWidth="1"/>
    <col min="2828" max="2828" width="11.5546875" style="376" customWidth="1"/>
    <col min="2829" max="2829" width="11.6640625" style="376" customWidth="1"/>
    <col min="2830" max="3072" width="8.88671875" style="376"/>
    <col min="3073" max="3073" width="8" style="376" customWidth="1"/>
    <col min="3074" max="3074" width="13.88671875" style="376" customWidth="1"/>
    <col min="3075" max="3075" width="11.6640625" style="376" customWidth="1"/>
    <col min="3076" max="3076" width="8.88671875" style="376"/>
    <col min="3077" max="3077" width="11.88671875" style="376" customWidth="1"/>
    <col min="3078" max="3078" width="11.5546875" style="376" customWidth="1"/>
    <col min="3079" max="3079" width="13.33203125" style="376" customWidth="1"/>
    <col min="3080" max="3080" width="10.6640625" style="376" customWidth="1"/>
    <col min="3081" max="3081" width="11.33203125" style="376" customWidth="1"/>
    <col min="3082" max="3082" width="13.33203125" style="376" customWidth="1"/>
    <col min="3083" max="3083" width="12.88671875" style="376" customWidth="1"/>
    <col min="3084" max="3084" width="11.5546875" style="376" customWidth="1"/>
    <col min="3085" max="3085" width="11.6640625" style="376" customWidth="1"/>
    <col min="3086" max="3328" width="8.88671875" style="376"/>
    <col min="3329" max="3329" width="8" style="376" customWidth="1"/>
    <col min="3330" max="3330" width="13.88671875" style="376" customWidth="1"/>
    <col min="3331" max="3331" width="11.6640625" style="376" customWidth="1"/>
    <col min="3332" max="3332" width="8.88671875" style="376"/>
    <col min="3333" max="3333" width="11.88671875" style="376" customWidth="1"/>
    <col min="3334" max="3334" width="11.5546875" style="376" customWidth="1"/>
    <col min="3335" max="3335" width="13.33203125" style="376" customWidth="1"/>
    <col min="3336" max="3336" width="10.6640625" style="376" customWidth="1"/>
    <col min="3337" max="3337" width="11.33203125" style="376" customWidth="1"/>
    <col min="3338" max="3338" width="13.33203125" style="376" customWidth="1"/>
    <col min="3339" max="3339" width="12.88671875" style="376" customWidth="1"/>
    <col min="3340" max="3340" width="11.5546875" style="376" customWidth="1"/>
    <col min="3341" max="3341" width="11.6640625" style="376" customWidth="1"/>
    <col min="3342" max="3584" width="8.88671875" style="376"/>
    <col min="3585" max="3585" width="8" style="376" customWidth="1"/>
    <col min="3586" max="3586" width="13.88671875" style="376" customWidth="1"/>
    <col min="3587" max="3587" width="11.6640625" style="376" customWidth="1"/>
    <col min="3588" max="3588" width="8.88671875" style="376"/>
    <col min="3589" max="3589" width="11.88671875" style="376" customWidth="1"/>
    <col min="3590" max="3590" width="11.5546875" style="376" customWidth="1"/>
    <col min="3591" max="3591" width="13.33203125" style="376" customWidth="1"/>
    <col min="3592" max="3592" width="10.6640625" style="376" customWidth="1"/>
    <col min="3593" max="3593" width="11.33203125" style="376" customWidth="1"/>
    <col min="3594" max="3594" width="13.33203125" style="376" customWidth="1"/>
    <col min="3595" max="3595" width="12.88671875" style="376" customWidth="1"/>
    <col min="3596" max="3596" width="11.5546875" style="376" customWidth="1"/>
    <col min="3597" max="3597" width="11.6640625" style="376" customWidth="1"/>
    <col min="3598" max="3840" width="8.88671875" style="376"/>
    <col min="3841" max="3841" width="8" style="376" customWidth="1"/>
    <col min="3842" max="3842" width="13.88671875" style="376" customWidth="1"/>
    <col min="3843" max="3843" width="11.6640625" style="376" customWidth="1"/>
    <col min="3844" max="3844" width="8.88671875" style="376"/>
    <col min="3845" max="3845" width="11.88671875" style="376" customWidth="1"/>
    <col min="3846" max="3846" width="11.5546875" style="376" customWidth="1"/>
    <col min="3847" max="3847" width="13.33203125" style="376" customWidth="1"/>
    <col min="3848" max="3848" width="10.6640625" style="376" customWidth="1"/>
    <col min="3849" max="3849" width="11.33203125" style="376" customWidth="1"/>
    <col min="3850" max="3850" width="13.33203125" style="376" customWidth="1"/>
    <col min="3851" max="3851" width="12.88671875" style="376" customWidth="1"/>
    <col min="3852" max="3852" width="11.5546875" style="376" customWidth="1"/>
    <col min="3853" max="3853" width="11.6640625" style="376" customWidth="1"/>
    <col min="3854" max="4096" width="8.88671875" style="376"/>
    <col min="4097" max="4097" width="8" style="376" customWidth="1"/>
    <col min="4098" max="4098" width="13.88671875" style="376" customWidth="1"/>
    <col min="4099" max="4099" width="11.6640625" style="376" customWidth="1"/>
    <col min="4100" max="4100" width="8.88671875" style="376"/>
    <col min="4101" max="4101" width="11.88671875" style="376" customWidth="1"/>
    <col min="4102" max="4102" width="11.5546875" style="376" customWidth="1"/>
    <col min="4103" max="4103" width="13.33203125" style="376" customWidth="1"/>
    <col min="4104" max="4104" width="10.6640625" style="376" customWidth="1"/>
    <col min="4105" max="4105" width="11.33203125" style="376" customWidth="1"/>
    <col min="4106" max="4106" width="13.33203125" style="376" customWidth="1"/>
    <col min="4107" max="4107" width="12.88671875" style="376" customWidth="1"/>
    <col min="4108" max="4108" width="11.5546875" style="376" customWidth="1"/>
    <col min="4109" max="4109" width="11.6640625" style="376" customWidth="1"/>
    <col min="4110" max="4352" width="8.88671875" style="376"/>
    <col min="4353" max="4353" width="8" style="376" customWidth="1"/>
    <col min="4354" max="4354" width="13.88671875" style="376" customWidth="1"/>
    <col min="4355" max="4355" width="11.6640625" style="376" customWidth="1"/>
    <col min="4356" max="4356" width="8.88671875" style="376"/>
    <col min="4357" max="4357" width="11.88671875" style="376" customWidth="1"/>
    <col min="4358" max="4358" width="11.5546875" style="376" customWidth="1"/>
    <col min="4359" max="4359" width="13.33203125" style="376" customWidth="1"/>
    <col min="4360" max="4360" width="10.6640625" style="376" customWidth="1"/>
    <col min="4361" max="4361" width="11.33203125" style="376" customWidth="1"/>
    <col min="4362" max="4362" width="13.33203125" style="376" customWidth="1"/>
    <col min="4363" max="4363" width="12.88671875" style="376" customWidth="1"/>
    <col min="4364" max="4364" width="11.5546875" style="376" customWidth="1"/>
    <col min="4365" max="4365" width="11.6640625" style="376" customWidth="1"/>
    <col min="4366" max="4608" width="8.88671875" style="376"/>
    <col min="4609" max="4609" width="8" style="376" customWidth="1"/>
    <col min="4610" max="4610" width="13.88671875" style="376" customWidth="1"/>
    <col min="4611" max="4611" width="11.6640625" style="376" customWidth="1"/>
    <col min="4612" max="4612" width="8.88671875" style="376"/>
    <col min="4613" max="4613" width="11.88671875" style="376" customWidth="1"/>
    <col min="4614" max="4614" width="11.5546875" style="376" customWidth="1"/>
    <col min="4615" max="4615" width="13.33203125" style="376" customWidth="1"/>
    <col min="4616" max="4616" width="10.6640625" style="376" customWidth="1"/>
    <col min="4617" max="4617" width="11.33203125" style="376" customWidth="1"/>
    <col min="4618" max="4618" width="13.33203125" style="376" customWidth="1"/>
    <col min="4619" max="4619" width="12.88671875" style="376" customWidth="1"/>
    <col min="4620" max="4620" width="11.5546875" style="376" customWidth="1"/>
    <col min="4621" max="4621" width="11.6640625" style="376" customWidth="1"/>
    <col min="4622" max="4864" width="8.88671875" style="376"/>
    <col min="4865" max="4865" width="8" style="376" customWidth="1"/>
    <col min="4866" max="4866" width="13.88671875" style="376" customWidth="1"/>
    <col min="4867" max="4867" width="11.6640625" style="376" customWidth="1"/>
    <col min="4868" max="4868" width="8.88671875" style="376"/>
    <col min="4869" max="4869" width="11.88671875" style="376" customWidth="1"/>
    <col min="4870" max="4870" width="11.5546875" style="376" customWidth="1"/>
    <col min="4871" max="4871" width="13.33203125" style="376" customWidth="1"/>
    <col min="4872" max="4872" width="10.6640625" style="376" customWidth="1"/>
    <col min="4873" max="4873" width="11.33203125" style="376" customWidth="1"/>
    <col min="4874" max="4874" width="13.33203125" style="376" customWidth="1"/>
    <col min="4875" max="4875" width="12.88671875" style="376" customWidth="1"/>
    <col min="4876" max="4876" width="11.5546875" style="376" customWidth="1"/>
    <col min="4877" max="4877" width="11.6640625" style="376" customWidth="1"/>
    <col min="4878" max="5120" width="8.88671875" style="376"/>
    <col min="5121" max="5121" width="8" style="376" customWidth="1"/>
    <col min="5122" max="5122" width="13.88671875" style="376" customWidth="1"/>
    <col min="5123" max="5123" width="11.6640625" style="376" customWidth="1"/>
    <col min="5124" max="5124" width="8.88671875" style="376"/>
    <col min="5125" max="5125" width="11.88671875" style="376" customWidth="1"/>
    <col min="5126" max="5126" width="11.5546875" style="376" customWidth="1"/>
    <col min="5127" max="5127" width="13.33203125" style="376" customWidth="1"/>
    <col min="5128" max="5128" width="10.6640625" style="376" customWidth="1"/>
    <col min="5129" max="5129" width="11.33203125" style="376" customWidth="1"/>
    <col min="5130" max="5130" width="13.33203125" style="376" customWidth="1"/>
    <col min="5131" max="5131" width="12.88671875" style="376" customWidth="1"/>
    <col min="5132" max="5132" width="11.5546875" style="376" customWidth="1"/>
    <col min="5133" max="5133" width="11.6640625" style="376" customWidth="1"/>
    <col min="5134" max="5376" width="8.88671875" style="376"/>
    <col min="5377" max="5377" width="8" style="376" customWidth="1"/>
    <col min="5378" max="5378" width="13.88671875" style="376" customWidth="1"/>
    <col min="5379" max="5379" width="11.6640625" style="376" customWidth="1"/>
    <col min="5380" max="5380" width="8.88671875" style="376"/>
    <col min="5381" max="5381" width="11.88671875" style="376" customWidth="1"/>
    <col min="5382" max="5382" width="11.5546875" style="376" customWidth="1"/>
    <col min="5383" max="5383" width="13.33203125" style="376" customWidth="1"/>
    <col min="5384" max="5384" width="10.6640625" style="376" customWidth="1"/>
    <col min="5385" max="5385" width="11.33203125" style="376" customWidth="1"/>
    <col min="5386" max="5386" width="13.33203125" style="376" customWidth="1"/>
    <col min="5387" max="5387" width="12.88671875" style="376" customWidth="1"/>
    <col min="5388" max="5388" width="11.5546875" style="376" customWidth="1"/>
    <col min="5389" max="5389" width="11.6640625" style="376" customWidth="1"/>
    <col min="5390" max="5632" width="8.88671875" style="376"/>
    <col min="5633" max="5633" width="8" style="376" customWidth="1"/>
    <col min="5634" max="5634" width="13.88671875" style="376" customWidth="1"/>
    <col min="5635" max="5635" width="11.6640625" style="376" customWidth="1"/>
    <col min="5636" max="5636" width="8.88671875" style="376"/>
    <col min="5637" max="5637" width="11.88671875" style="376" customWidth="1"/>
    <col min="5638" max="5638" width="11.5546875" style="376" customWidth="1"/>
    <col min="5639" max="5639" width="13.33203125" style="376" customWidth="1"/>
    <col min="5640" max="5640" width="10.6640625" style="376" customWidth="1"/>
    <col min="5641" max="5641" width="11.33203125" style="376" customWidth="1"/>
    <col min="5642" max="5642" width="13.33203125" style="376" customWidth="1"/>
    <col min="5643" max="5643" width="12.88671875" style="376" customWidth="1"/>
    <col min="5644" max="5644" width="11.5546875" style="376" customWidth="1"/>
    <col min="5645" max="5645" width="11.6640625" style="376" customWidth="1"/>
    <col min="5646" max="5888" width="8.88671875" style="376"/>
    <col min="5889" max="5889" width="8" style="376" customWidth="1"/>
    <col min="5890" max="5890" width="13.88671875" style="376" customWidth="1"/>
    <col min="5891" max="5891" width="11.6640625" style="376" customWidth="1"/>
    <col min="5892" max="5892" width="8.88671875" style="376"/>
    <col min="5893" max="5893" width="11.88671875" style="376" customWidth="1"/>
    <col min="5894" max="5894" width="11.5546875" style="376" customWidth="1"/>
    <col min="5895" max="5895" width="13.33203125" style="376" customWidth="1"/>
    <col min="5896" max="5896" width="10.6640625" style="376" customWidth="1"/>
    <col min="5897" max="5897" width="11.33203125" style="376" customWidth="1"/>
    <col min="5898" max="5898" width="13.33203125" style="376" customWidth="1"/>
    <col min="5899" max="5899" width="12.88671875" style="376" customWidth="1"/>
    <col min="5900" max="5900" width="11.5546875" style="376" customWidth="1"/>
    <col min="5901" max="5901" width="11.6640625" style="376" customWidth="1"/>
    <col min="5902" max="6144" width="8.88671875" style="376"/>
    <col min="6145" max="6145" width="8" style="376" customWidth="1"/>
    <col min="6146" max="6146" width="13.88671875" style="376" customWidth="1"/>
    <col min="6147" max="6147" width="11.6640625" style="376" customWidth="1"/>
    <col min="6148" max="6148" width="8.88671875" style="376"/>
    <col min="6149" max="6149" width="11.88671875" style="376" customWidth="1"/>
    <col min="6150" max="6150" width="11.5546875" style="376" customWidth="1"/>
    <col min="6151" max="6151" width="13.33203125" style="376" customWidth="1"/>
    <col min="6152" max="6152" width="10.6640625" style="376" customWidth="1"/>
    <col min="6153" max="6153" width="11.33203125" style="376" customWidth="1"/>
    <col min="6154" max="6154" width="13.33203125" style="376" customWidth="1"/>
    <col min="6155" max="6155" width="12.88671875" style="376" customWidth="1"/>
    <col min="6156" max="6156" width="11.5546875" style="376" customWidth="1"/>
    <col min="6157" max="6157" width="11.6640625" style="376" customWidth="1"/>
    <col min="6158" max="6400" width="8.88671875" style="376"/>
    <col min="6401" max="6401" width="8" style="376" customWidth="1"/>
    <col min="6402" max="6402" width="13.88671875" style="376" customWidth="1"/>
    <col min="6403" max="6403" width="11.6640625" style="376" customWidth="1"/>
    <col min="6404" max="6404" width="8.88671875" style="376"/>
    <col min="6405" max="6405" width="11.88671875" style="376" customWidth="1"/>
    <col min="6406" max="6406" width="11.5546875" style="376" customWidth="1"/>
    <col min="6407" max="6407" width="13.33203125" style="376" customWidth="1"/>
    <col min="6408" max="6408" width="10.6640625" style="376" customWidth="1"/>
    <col min="6409" max="6409" width="11.33203125" style="376" customWidth="1"/>
    <col min="6410" max="6410" width="13.33203125" style="376" customWidth="1"/>
    <col min="6411" max="6411" width="12.88671875" style="376" customWidth="1"/>
    <col min="6412" max="6412" width="11.5546875" style="376" customWidth="1"/>
    <col min="6413" max="6413" width="11.6640625" style="376" customWidth="1"/>
    <col min="6414" max="6656" width="8.88671875" style="376"/>
    <col min="6657" max="6657" width="8" style="376" customWidth="1"/>
    <col min="6658" max="6658" width="13.88671875" style="376" customWidth="1"/>
    <col min="6659" max="6659" width="11.6640625" style="376" customWidth="1"/>
    <col min="6660" max="6660" width="8.88671875" style="376"/>
    <col min="6661" max="6661" width="11.88671875" style="376" customWidth="1"/>
    <col min="6662" max="6662" width="11.5546875" style="376" customWidth="1"/>
    <col min="6663" max="6663" width="13.33203125" style="376" customWidth="1"/>
    <col min="6664" max="6664" width="10.6640625" style="376" customWidth="1"/>
    <col min="6665" max="6665" width="11.33203125" style="376" customWidth="1"/>
    <col min="6666" max="6666" width="13.33203125" style="376" customWidth="1"/>
    <col min="6667" max="6667" width="12.88671875" style="376" customWidth="1"/>
    <col min="6668" max="6668" width="11.5546875" style="376" customWidth="1"/>
    <col min="6669" max="6669" width="11.6640625" style="376" customWidth="1"/>
    <col min="6670" max="6912" width="8.88671875" style="376"/>
    <col min="6913" max="6913" width="8" style="376" customWidth="1"/>
    <col min="6914" max="6914" width="13.88671875" style="376" customWidth="1"/>
    <col min="6915" max="6915" width="11.6640625" style="376" customWidth="1"/>
    <col min="6916" max="6916" width="8.88671875" style="376"/>
    <col min="6917" max="6917" width="11.88671875" style="376" customWidth="1"/>
    <col min="6918" max="6918" width="11.5546875" style="376" customWidth="1"/>
    <col min="6919" max="6919" width="13.33203125" style="376" customWidth="1"/>
    <col min="6920" max="6920" width="10.6640625" style="376" customWidth="1"/>
    <col min="6921" max="6921" width="11.33203125" style="376" customWidth="1"/>
    <col min="6922" max="6922" width="13.33203125" style="376" customWidth="1"/>
    <col min="6923" max="6923" width="12.88671875" style="376" customWidth="1"/>
    <col min="6924" max="6924" width="11.5546875" style="376" customWidth="1"/>
    <col min="6925" max="6925" width="11.6640625" style="376" customWidth="1"/>
    <col min="6926" max="7168" width="8.88671875" style="376"/>
    <col min="7169" max="7169" width="8" style="376" customWidth="1"/>
    <col min="7170" max="7170" width="13.88671875" style="376" customWidth="1"/>
    <col min="7171" max="7171" width="11.6640625" style="376" customWidth="1"/>
    <col min="7172" max="7172" width="8.88671875" style="376"/>
    <col min="7173" max="7173" width="11.88671875" style="376" customWidth="1"/>
    <col min="7174" max="7174" width="11.5546875" style="376" customWidth="1"/>
    <col min="7175" max="7175" width="13.33203125" style="376" customWidth="1"/>
    <col min="7176" max="7176" width="10.6640625" style="376" customWidth="1"/>
    <col min="7177" max="7177" width="11.33203125" style="376" customWidth="1"/>
    <col min="7178" max="7178" width="13.33203125" style="376" customWidth="1"/>
    <col min="7179" max="7179" width="12.88671875" style="376" customWidth="1"/>
    <col min="7180" max="7180" width="11.5546875" style="376" customWidth="1"/>
    <col min="7181" max="7181" width="11.6640625" style="376" customWidth="1"/>
    <col min="7182" max="7424" width="8.88671875" style="376"/>
    <col min="7425" max="7425" width="8" style="376" customWidth="1"/>
    <col min="7426" max="7426" width="13.88671875" style="376" customWidth="1"/>
    <col min="7427" max="7427" width="11.6640625" style="376" customWidth="1"/>
    <col min="7428" max="7428" width="8.88671875" style="376"/>
    <col min="7429" max="7429" width="11.88671875" style="376" customWidth="1"/>
    <col min="7430" max="7430" width="11.5546875" style="376" customWidth="1"/>
    <col min="7431" max="7431" width="13.33203125" style="376" customWidth="1"/>
    <col min="7432" max="7432" width="10.6640625" style="376" customWidth="1"/>
    <col min="7433" max="7433" width="11.33203125" style="376" customWidth="1"/>
    <col min="7434" max="7434" width="13.33203125" style="376" customWidth="1"/>
    <col min="7435" max="7435" width="12.88671875" style="376" customWidth="1"/>
    <col min="7436" max="7436" width="11.5546875" style="376" customWidth="1"/>
    <col min="7437" max="7437" width="11.6640625" style="376" customWidth="1"/>
    <col min="7438" max="7680" width="8.88671875" style="376"/>
    <col min="7681" max="7681" width="8" style="376" customWidth="1"/>
    <col min="7682" max="7682" width="13.88671875" style="376" customWidth="1"/>
    <col min="7683" max="7683" width="11.6640625" style="376" customWidth="1"/>
    <col min="7684" max="7684" width="8.88671875" style="376"/>
    <col min="7685" max="7685" width="11.88671875" style="376" customWidth="1"/>
    <col min="7686" max="7686" width="11.5546875" style="376" customWidth="1"/>
    <col min="7687" max="7687" width="13.33203125" style="376" customWidth="1"/>
    <col min="7688" max="7688" width="10.6640625" style="376" customWidth="1"/>
    <col min="7689" max="7689" width="11.33203125" style="376" customWidth="1"/>
    <col min="7690" max="7690" width="13.33203125" style="376" customWidth="1"/>
    <col min="7691" max="7691" width="12.88671875" style="376" customWidth="1"/>
    <col min="7692" max="7692" width="11.5546875" style="376" customWidth="1"/>
    <col min="7693" max="7693" width="11.6640625" style="376" customWidth="1"/>
    <col min="7694" max="7936" width="8.88671875" style="376"/>
    <col min="7937" max="7937" width="8" style="376" customWidth="1"/>
    <col min="7938" max="7938" width="13.88671875" style="376" customWidth="1"/>
    <col min="7939" max="7939" width="11.6640625" style="376" customWidth="1"/>
    <col min="7940" max="7940" width="8.88671875" style="376"/>
    <col min="7941" max="7941" width="11.88671875" style="376" customWidth="1"/>
    <col min="7942" max="7942" width="11.5546875" style="376" customWidth="1"/>
    <col min="7943" max="7943" width="13.33203125" style="376" customWidth="1"/>
    <col min="7944" max="7944" width="10.6640625" style="376" customWidth="1"/>
    <col min="7945" max="7945" width="11.33203125" style="376" customWidth="1"/>
    <col min="7946" max="7946" width="13.33203125" style="376" customWidth="1"/>
    <col min="7947" max="7947" width="12.88671875" style="376" customWidth="1"/>
    <col min="7948" max="7948" width="11.5546875" style="376" customWidth="1"/>
    <col min="7949" max="7949" width="11.6640625" style="376" customWidth="1"/>
    <col min="7950" max="8192" width="8.88671875" style="376"/>
    <col min="8193" max="8193" width="8" style="376" customWidth="1"/>
    <col min="8194" max="8194" width="13.88671875" style="376" customWidth="1"/>
    <col min="8195" max="8195" width="11.6640625" style="376" customWidth="1"/>
    <col min="8196" max="8196" width="8.88671875" style="376"/>
    <col min="8197" max="8197" width="11.88671875" style="376" customWidth="1"/>
    <col min="8198" max="8198" width="11.5546875" style="376" customWidth="1"/>
    <col min="8199" max="8199" width="13.33203125" style="376" customWidth="1"/>
    <col min="8200" max="8200" width="10.6640625" style="376" customWidth="1"/>
    <col min="8201" max="8201" width="11.33203125" style="376" customWidth="1"/>
    <col min="8202" max="8202" width="13.33203125" style="376" customWidth="1"/>
    <col min="8203" max="8203" width="12.88671875" style="376" customWidth="1"/>
    <col min="8204" max="8204" width="11.5546875" style="376" customWidth="1"/>
    <col min="8205" max="8205" width="11.6640625" style="376" customWidth="1"/>
    <col min="8206" max="8448" width="8.88671875" style="376"/>
    <col min="8449" max="8449" width="8" style="376" customWidth="1"/>
    <col min="8450" max="8450" width="13.88671875" style="376" customWidth="1"/>
    <col min="8451" max="8451" width="11.6640625" style="376" customWidth="1"/>
    <col min="8452" max="8452" width="8.88671875" style="376"/>
    <col min="8453" max="8453" width="11.88671875" style="376" customWidth="1"/>
    <col min="8454" max="8454" width="11.5546875" style="376" customWidth="1"/>
    <col min="8455" max="8455" width="13.33203125" style="376" customWidth="1"/>
    <col min="8456" max="8456" width="10.6640625" style="376" customWidth="1"/>
    <col min="8457" max="8457" width="11.33203125" style="376" customWidth="1"/>
    <col min="8458" max="8458" width="13.33203125" style="376" customWidth="1"/>
    <col min="8459" max="8459" width="12.88671875" style="376" customWidth="1"/>
    <col min="8460" max="8460" width="11.5546875" style="376" customWidth="1"/>
    <col min="8461" max="8461" width="11.6640625" style="376" customWidth="1"/>
    <col min="8462" max="8704" width="8.88671875" style="376"/>
    <col min="8705" max="8705" width="8" style="376" customWidth="1"/>
    <col min="8706" max="8706" width="13.88671875" style="376" customWidth="1"/>
    <col min="8707" max="8707" width="11.6640625" style="376" customWidth="1"/>
    <col min="8708" max="8708" width="8.88671875" style="376"/>
    <col min="8709" max="8709" width="11.88671875" style="376" customWidth="1"/>
    <col min="8710" max="8710" width="11.5546875" style="376" customWidth="1"/>
    <col min="8711" max="8711" width="13.33203125" style="376" customWidth="1"/>
    <col min="8712" max="8712" width="10.6640625" style="376" customWidth="1"/>
    <col min="8713" max="8713" width="11.33203125" style="376" customWidth="1"/>
    <col min="8714" max="8714" width="13.33203125" style="376" customWidth="1"/>
    <col min="8715" max="8715" width="12.88671875" style="376" customWidth="1"/>
    <col min="8716" max="8716" width="11.5546875" style="376" customWidth="1"/>
    <col min="8717" max="8717" width="11.6640625" style="376" customWidth="1"/>
    <col min="8718" max="8960" width="8.88671875" style="376"/>
    <col min="8961" max="8961" width="8" style="376" customWidth="1"/>
    <col min="8962" max="8962" width="13.88671875" style="376" customWidth="1"/>
    <col min="8963" max="8963" width="11.6640625" style="376" customWidth="1"/>
    <col min="8964" max="8964" width="8.88671875" style="376"/>
    <col min="8965" max="8965" width="11.88671875" style="376" customWidth="1"/>
    <col min="8966" max="8966" width="11.5546875" style="376" customWidth="1"/>
    <col min="8967" max="8967" width="13.33203125" style="376" customWidth="1"/>
    <col min="8968" max="8968" width="10.6640625" style="376" customWidth="1"/>
    <col min="8969" max="8969" width="11.33203125" style="376" customWidth="1"/>
    <col min="8970" max="8970" width="13.33203125" style="376" customWidth="1"/>
    <col min="8971" max="8971" width="12.88671875" style="376" customWidth="1"/>
    <col min="8972" max="8972" width="11.5546875" style="376" customWidth="1"/>
    <col min="8973" max="8973" width="11.6640625" style="376" customWidth="1"/>
    <col min="8974" max="9216" width="8.88671875" style="376"/>
    <col min="9217" max="9217" width="8" style="376" customWidth="1"/>
    <col min="9218" max="9218" width="13.88671875" style="376" customWidth="1"/>
    <col min="9219" max="9219" width="11.6640625" style="376" customWidth="1"/>
    <col min="9220" max="9220" width="8.88671875" style="376"/>
    <col min="9221" max="9221" width="11.88671875" style="376" customWidth="1"/>
    <col min="9222" max="9222" width="11.5546875" style="376" customWidth="1"/>
    <col min="9223" max="9223" width="13.33203125" style="376" customWidth="1"/>
    <col min="9224" max="9224" width="10.6640625" style="376" customWidth="1"/>
    <col min="9225" max="9225" width="11.33203125" style="376" customWidth="1"/>
    <col min="9226" max="9226" width="13.33203125" style="376" customWidth="1"/>
    <col min="9227" max="9227" width="12.88671875" style="376" customWidth="1"/>
    <col min="9228" max="9228" width="11.5546875" style="376" customWidth="1"/>
    <col min="9229" max="9229" width="11.6640625" style="376" customWidth="1"/>
    <col min="9230" max="9472" width="8.88671875" style="376"/>
    <col min="9473" max="9473" width="8" style="376" customWidth="1"/>
    <col min="9474" max="9474" width="13.88671875" style="376" customWidth="1"/>
    <col min="9475" max="9475" width="11.6640625" style="376" customWidth="1"/>
    <col min="9476" max="9476" width="8.88671875" style="376"/>
    <col min="9477" max="9477" width="11.88671875" style="376" customWidth="1"/>
    <col min="9478" max="9478" width="11.5546875" style="376" customWidth="1"/>
    <col min="9479" max="9479" width="13.33203125" style="376" customWidth="1"/>
    <col min="9480" max="9480" width="10.6640625" style="376" customWidth="1"/>
    <col min="9481" max="9481" width="11.33203125" style="376" customWidth="1"/>
    <col min="9482" max="9482" width="13.33203125" style="376" customWidth="1"/>
    <col min="9483" max="9483" width="12.88671875" style="376" customWidth="1"/>
    <col min="9484" max="9484" width="11.5546875" style="376" customWidth="1"/>
    <col min="9485" max="9485" width="11.6640625" style="376" customWidth="1"/>
    <col min="9486" max="9728" width="8.88671875" style="376"/>
    <col min="9729" max="9729" width="8" style="376" customWidth="1"/>
    <col min="9730" max="9730" width="13.88671875" style="376" customWidth="1"/>
    <col min="9731" max="9731" width="11.6640625" style="376" customWidth="1"/>
    <col min="9732" max="9732" width="8.88671875" style="376"/>
    <col min="9733" max="9733" width="11.88671875" style="376" customWidth="1"/>
    <col min="9734" max="9734" width="11.5546875" style="376" customWidth="1"/>
    <col min="9735" max="9735" width="13.33203125" style="376" customWidth="1"/>
    <col min="9736" max="9736" width="10.6640625" style="376" customWidth="1"/>
    <col min="9737" max="9737" width="11.33203125" style="376" customWidth="1"/>
    <col min="9738" max="9738" width="13.33203125" style="376" customWidth="1"/>
    <col min="9739" max="9739" width="12.88671875" style="376" customWidth="1"/>
    <col min="9740" max="9740" width="11.5546875" style="376" customWidth="1"/>
    <col min="9741" max="9741" width="11.6640625" style="376" customWidth="1"/>
    <col min="9742" max="9984" width="8.88671875" style="376"/>
    <col min="9985" max="9985" width="8" style="376" customWidth="1"/>
    <col min="9986" max="9986" width="13.88671875" style="376" customWidth="1"/>
    <col min="9987" max="9987" width="11.6640625" style="376" customWidth="1"/>
    <col min="9988" max="9988" width="8.88671875" style="376"/>
    <col min="9989" max="9989" width="11.88671875" style="376" customWidth="1"/>
    <col min="9990" max="9990" width="11.5546875" style="376" customWidth="1"/>
    <col min="9991" max="9991" width="13.33203125" style="376" customWidth="1"/>
    <col min="9992" max="9992" width="10.6640625" style="376" customWidth="1"/>
    <col min="9993" max="9993" width="11.33203125" style="376" customWidth="1"/>
    <col min="9994" max="9994" width="13.33203125" style="376" customWidth="1"/>
    <col min="9995" max="9995" width="12.88671875" style="376" customWidth="1"/>
    <col min="9996" max="9996" width="11.5546875" style="376" customWidth="1"/>
    <col min="9997" max="9997" width="11.6640625" style="376" customWidth="1"/>
    <col min="9998" max="10240" width="8.88671875" style="376"/>
    <col min="10241" max="10241" width="8" style="376" customWidth="1"/>
    <col min="10242" max="10242" width="13.88671875" style="376" customWidth="1"/>
    <col min="10243" max="10243" width="11.6640625" style="376" customWidth="1"/>
    <col min="10244" max="10244" width="8.88671875" style="376"/>
    <col min="10245" max="10245" width="11.88671875" style="376" customWidth="1"/>
    <col min="10246" max="10246" width="11.5546875" style="376" customWidth="1"/>
    <col min="10247" max="10247" width="13.33203125" style="376" customWidth="1"/>
    <col min="10248" max="10248" width="10.6640625" style="376" customWidth="1"/>
    <col min="10249" max="10249" width="11.33203125" style="376" customWidth="1"/>
    <col min="10250" max="10250" width="13.33203125" style="376" customWidth="1"/>
    <col min="10251" max="10251" width="12.88671875" style="376" customWidth="1"/>
    <col min="10252" max="10252" width="11.5546875" style="376" customWidth="1"/>
    <col min="10253" max="10253" width="11.6640625" style="376" customWidth="1"/>
    <col min="10254" max="10496" width="8.88671875" style="376"/>
    <col min="10497" max="10497" width="8" style="376" customWidth="1"/>
    <col min="10498" max="10498" width="13.88671875" style="376" customWidth="1"/>
    <col min="10499" max="10499" width="11.6640625" style="376" customWidth="1"/>
    <col min="10500" max="10500" width="8.88671875" style="376"/>
    <col min="10501" max="10501" width="11.88671875" style="376" customWidth="1"/>
    <col min="10502" max="10502" width="11.5546875" style="376" customWidth="1"/>
    <col min="10503" max="10503" width="13.33203125" style="376" customWidth="1"/>
    <col min="10504" max="10504" width="10.6640625" style="376" customWidth="1"/>
    <col min="10505" max="10505" width="11.33203125" style="376" customWidth="1"/>
    <col min="10506" max="10506" width="13.33203125" style="376" customWidth="1"/>
    <col min="10507" max="10507" width="12.88671875" style="376" customWidth="1"/>
    <col min="10508" max="10508" width="11.5546875" style="376" customWidth="1"/>
    <col min="10509" max="10509" width="11.6640625" style="376" customWidth="1"/>
    <col min="10510" max="10752" width="8.88671875" style="376"/>
    <col min="10753" max="10753" width="8" style="376" customWidth="1"/>
    <col min="10754" max="10754" width="13.88671875" style="376" customWidth="1"/>
    <col min="10755" max="10755" width="11.6640625" style="376" customWidth="1"/>
    <col min="10756" max="10756" width="8.88671875" style="376"/>
    <col min="10757" max="10757" width="11.88671875" style="376" customWidth="1"/>
    <col min="10758" max="10758" width="11.5546875" style="376" customWidth="1"/>
    <col min="10759" max="10759" width="13.33203125" style="376" customWidth="1"/>
    <col min="10760" max="10760" width="10.6640625" style="376" customWidth="1"/>
    <col min="10761" max="10761" width="11.33203125" style="376" customWidth="1"/>
    <col min="10762" max="10762" width="13.33203125" style="376" customWidth="1"/>
    <col min="10763" max="10763" width="12.88671875" style="376" customWidth="1"/>
    <col min="10764" max="10764" width="11.5546875" style="376" customWidth="1"/>
    <col min="10765" max="10765" width="11.6640625" style="376" customWidth="1"/>
    <col min="10766" max="11008" width="8.88671875" style="376"/>
    <col min="11009" max="11009" width="8" style="376" customWidth="1"/>
    <col min="11010" max="11010" width="13.88671875" style="376" customWidth="1"/>
    <col min="11011" max="11011" width="11.6640625" style="376" customWidth="1"/>
    <col min="11012" max="11012" width="8.88671875" style="376"/>
    <col min="11013" max="11013" width="11.88671875" style="376" customWidth="1"/>
    <col min="11014" max="11014" width="11.5546875" style="376" customWidth="1"/>
    <col min="11015" max="11015" width="13.33203125" style="376" customWidth="1"/>
    <col min="11016" max="11016" width="10.6640625" style="376" customWidth="1"/>
    <col min="11017" max="11017" width="11.33203125" style="376" customWidth="1"/>
    <col min="11018" max="11018" width="13.33203125" style="376" customWidth="1"/>
    <col min="11019" max="11019" width="12.88671875" style="376" customWidth="1"/>
    <col min="11020" max="11020" width="11.5546875" style="376" customWidth="1"/>
    <col min="11021" max="11021" width="11.6640625" style="376" customWidth="1"/>
    <col min="11022" max="11264" width="8.88671875" style="376"/>
    <col min="11265" max="11265" width="8" style="376" customWidth="1"/>
    <col min="11266" max="11266" width="13.88671875" style="376" customWidth="1"/>
    <col min="11267" max="11267" width="11.6640625" style="376" customWidth="1"/>
    <col min="11268" max="11268" width="8.88671875" style="376"/>
    <col min="11269" max="11269" width="11.88671875" style="376" customWidth="1"/>
    <col min="11270" max="11270" width="11.5546875" style="376" customWidth="1"/>
    <col min="11271" max="11271" width="13.33203125" style="376" customWidth="1"/>
    <col min="11272" max="11272" width="10.6640625" style="376" customWidth="1"/>
    <col min="11273" max="11273" width="11.33203125" style="376" customWidth="1"/>
    <col min="11274" max="11274" width="13.33203125" style="376" customWidth="1"/>
    <col min="11275" max="11275" width="12.88671875" style="376" customWidth="1"/>
    <col min="11276" max="11276" width="11.5546875" style="376" customWidth="1"/>
    <col min="11277" max="11277" width="11.6640625" style="376" customWidth="1"/>
    <col min="11278" max="11520" width="8.88671875" style="376"/>
    <col min="11521" max="11521" width="8" style="376" customWidth="1"/>
    <col min="11522" max="11522" width="13.88671875" style="376" customWidth="1"/>
    <col min="11523" max="11523" width="11.6640625" style="376" customWidth="1"/>
    <col min="11524" max="11524" width="8.88671875" style="376"/>
    <col min="11525" max="11525" width="11.88671875" style="376" customWidth="1"/>
    <col min="11526" max="11526" width="11.5546875" style="376" customWidth="1"/>
    <col min="11527" max="11527" width="13.33203125" style="376" customWidth="1"/>
    <col min="11528" max="11528" width="10.6640625" style="376" customWidth="1"/>
    <col min="11529" max="11529" width="11.33203125" style="376" customWidth="1"/>
    <col min="11530" max="11530" width="13.33203125" style="376" customWidth="1"/>
    <col min="11531" max="11531" width="12.88671875" style="376" customWidth="1"/>
    <col min="11532" max="11532" width="11.5546875" style="376" customWidth="1"/>
    <col min="11533" max="11533" width="11.6640625" style="376" customWidth="1"/>
    <col min="11534" max="11776" width="8.88671875" style="376"/>
    <col min="11777" max="11777" width="8" style="376" customWidth="1"/>
    <col min="11778" max="11778" width="13.88671875" style="376" customWidth="1"/>
    <col min="11779" max="11779" width="11.6640625" style="376" customWidth="1"/>
    <col min="11780" max="11780" width="8.88671875" style="376"/>
    <col min="11781" max="11781" width="11.88671875" style="376" customWidth="1"/>
    <col min="11782" max="11782" width="11.5546875" style="376" customWidth="1"/>
    <col min="11783" max="11783" width="13.33203125" style="376" customWidth="1"/>
    <col min="11784" max="11784" width="10.6640625" style="376" customWidth="1"/>
    <col min="11785" max="11785" width="11.33203125" style="376" customWidth="1"/>
    <col min="11786" max="11786" width="13.33203125" style="376" customWidth="1"/>
    <col min="11787" max="11787" width="12.88671875" style="376" customWidth="1"/>
    <col min="11788" max="11788" width="11.5546875" style="376" customWidth="1"/>
    <col min="11789" max="11789" width="11.6640625" style="376" customWidth="1"/>
    <col min="11790" max="12032" width="8.88671875" style="376"/>
    <col min="12033" max="12033" width="8" style="376" customWidth="1"/>
    <col min="12034" max="12034" width="13.88671875" style="376" customWidth="1"/>
    <col min="12035" max="12035" width="11.6640625" style="376" customWidth="1"/>
    <col min="12036" max="12036" width="8.88671875" style="376"/>
    <col min="12037" max="12037" width="11.88671875" style="376" customWidth="1"/>
    <col min="12038" max="12038" width="11.5546875" style="376" customWidth="1"/>
    <col min="12039" max="12039" width="13.33203125" style="376" customWidth="1"/>
    <col min="12040" max="12040" width="10.6640625" style="376" customWidth="1"/>
    <col min="12041" max="12041" width="11.33203125" style="376" customWidth="1"/>
    <col min="12042" max="12042" width="13.33203125" style="376" customWidth="1"/>
    <col min="12043" max="12043" width="12.88671875" style="376" customWidth="1"/>
    <col min="12044" max="12044" width="11.5546875" style="376" customWidth="1"/>
    <col min="12045" max="12045" width="11.6640625" style="376" customWidth="1"/>
    <col min="12046" max="12288" width="8.88671875" style="376"/>
    <col min="12289" max="12289" width="8" style="376" customWidth="1"/>
    <col min="12290" max="12290" width="13.88671875" style="376" customWidth="1"/>
    <col min="12291" max="12291" width="11.6640625" style="376" customWidth="1"/>
    <col min="12292" max="12292" width="8.88671875" style="376"/>
    <col min="12293" max="12293" width="11.88671875" style="376" customWidth="1"/>
    <col min="12294" max="12294" width="11.5546875" style="376" customWidth="1"/>
    <col min="12295" max="12295" width="13.33203125" style="376" customWidth="1"/>
    <col min="12296" max="12296" width="10.6640625" style="376" customWidth="1"/>
    <col min="12297" max="12297" width="11.33203125" style="376" customWidth="1"/>
    <col min="12298" max="12298" width="13.33203125" style="376" customWidth="1"/>
    <col min="12299" max="12299" width="12.88671875" style="376" customWidth="1"/>
    <col min="12300" max="12300" width="11.5546875" style="376" customWidth="1"/>
    <col min="12301" max="12301" width="11.6640625" style="376" customWidth="1"/>
    <col min="12302" max="12544" width="8.88671875" style="376"/>
    <col min="12545" max="12545" width="8" style="376" customWidth="1"/>
    <col min="12546" max="12546" width="13.88671875" style="376" customWidth="1"/>
    <col min="12547" max="12547" width="11.6640625" style="376" customWidth="1"/>
    <col min="12548" max="12548" width="8.88671875" style="376"/>
    <col min="12549" max="12549" width="11.88671875" style="376" customWidth="1"/>
    <col min="12550" max="12550" width="11.5546875" style="376" customWidth="1"/>
    <col min="12551" max="12551" width="13.33203125" style="376" customWidth="1"/>
    <col min="12552" max="12552" width="10.6640625" style="376" customWidth="1"/>
    <col min="12553" max="12553" width="11.33203125" style="376" customWidth="1"/>
    <col min="12554" max="12554" width="13.33203125" style="376" customWidth="1"/>
    <col min="12555" max="12555" width="12.88671875" style="376" customWidth="1"/>
    <col min="12556" max="12556" width="11.5546875" style="376" customWidth="1"/>
    <col min="12557" max="12557" width="11.6640625" style="376" customWidth="1"/>
    <col min="12558" max="12800" width="8.88671875" style="376"/>
    <col min="12801" max="12801" width="8" style="376" customWidth="1"/>
    <col min="12802" max="12802" width="13.88671875" style="376" customWidth="1"/>
    <col min="12803" max="12803" width="11.6640625" style="376" customWidth="1"/>
    <col min="12804" max="12804" width="8.88671875" style="376"/>
    <col min="12805" max="12805" width="11.88671875" style="376" customWidth="1"/>
    <col min="12806" max="12806" width="11.5546875" style="376" customWidth="1"/>
    <col min="12807" max="12807" width="13.33203125" style="376" customWidth="1"/>
    <col min="12808" max="12808" width="10.6640625" style="376" customWidth="1"/>
    <col min="12809" max="12809" width="11.33203125" style="376" customWidth="1"/>
    <col min="12810" max="12810" width="13.33203125" style="376" customWidth="1"/>
    <col min="12811" max="12811" width="12.88671875" style="376" customWidth="1"/>
    <col min="12812" max="12812" width="11.5546875" style="376" customWidth="1"/>
    <col min="12813" max="12813" width="11.6640625" style="376" customWidth="1"/>
    <col min="12814" max="13056" width="8.88671875" style="376"/>
    <col min="13057" max="13057" width="8" style="376" customWidth="1"/>
    <col min="13058" max="13058" width="13.88671875" style="376" customWidth="1"/>
    <col min="13059" max="13059" width="11.6640625" style="376" customWidth="1"/>
    <col min="13060" max="13060" width="8.88671875" style="376"/>
    <col min="13061" max="13061" width="11.88671875" style="376" customWidth="1"/>
    <col min="13062" max="13062" width="11.5546875" style="376" customWidth="1"/>
    <col min="13063" max="13063" width="13.33203125" style="376" customWidth="1"/>
    <col min="13064" max="13064" width="10.6640625" style="376" customWidth="1"/>
    <col min="13065" max="13065" width="11.33203125" style="376" customWidth="1"/>
    <col min="13066" max="13066" width="13.33203125" style="376" customWidth="1"/>
    <col min="13067" max="13067" width="12.88671875" style="376" customWidth="1"/>
    <col min="13068" max="13068" width="11.5546875" style="376" customWidth="1"/>
    <col min="13069" max="13069" width="11.6640625" style="376" customWidth="1"/>
    <col min="13070" max="13312" width="8.88671875" style="376"/>
    <col min="13313" max="13313" width="8" style="376" customWidth="1"/>
    <col min="13314" max="13314" width="13.88671875" style="376" customWidth="1"/>
    <col min="13315" max="13315" width="11.6640625" style="376" customWidth="1"/>
    <col min="13316" max="13316" width="8.88671875" style="376"/>
    <col min="13317" max="13317" width="11.88671875" style="376" customWidth="1"/>
    <col min="13318" max="13318" width="11.5546875" style="376" customWidth="1"/>
    <col min="13319" max="13319" width="13.33203125" style="376" customWidth="1"/>
    <col min="13320" max="13320" width="10.6640625" style="376" customWidth="1"/>
    <col min="13321" max="13321" width="11.33203125" style="376" customWidth="1"/>
    <col min="13322" max="13322" width="13.33203125" style="376" customWidth="1"/>
    <col min="13323" max="13323" width="12.88671875" style="376" customWidth="1"/>
    <col min="13324" max="13324" width="11.5546875" style="376" customWidth="1"/>
    <col min="13325" max="13325" width="11.6640625" style="376" customWidth="1"/>
    <col min="13326" max="13568" width="8.88671875" style="376"/>
    <col min="13569" max="13569" width="8" style="376" customWidth="1"/>
    <col min="13570" max="13570" width="13.88671875" style="376" customWidth="1"/>
    <col min="13571" max="13571" width="11.6640625" style="376" customWidth="1"/>
    <col min="13572" max="13572" width="8.88671875" style="376"/>
    <col min="13573" max="13573" width="11.88671875" style="376" customWidth="1"/>
    <col min="13574" max="13574" width="11.5546875" style="376" customWidth="1"/>
    <col min="13575" max="13575" width="13.33203125" style="376" customWidth="1"/>
    <col min="13576" max="13576" width="10.6640625" style="376" customWidth="1"/>
    <col min="13577" max="13577" width="11.33203125" style="376" customWidth="1"/>
    <col min="13578" max="13578" width="13.33203125" style="376" customWidth="1"/>
    <col min="13579" max="13579" width="12.88671875" style="376" customWidth="1"/>
    <col min="13580" max="13580" width="11.5546875" style="376" customWidth="1"/>
    <col min="13581" max="13581" width="11.6640625" style="376" customWidth="1"/>
    <col min="13582" max="13824" width="8.88671875" style="376"/>
    <col min="13825" max="13825" width="8" style="376" customWidth="1"/>
    <col min="13826" max="13826" width="13.88671875" style="376" customWidth="1"/>
    <col min="13827" max="13827" width="11.6640625" style="376" customWidth="1"/>
    <col min="13828" max="13828" width="8.88671875" style="376"/>
    <col min="13829" max="13829" width="11.88671875" style="376" customWidth="1"/>
    <col min="13830" max="13830" width="11.5546875" style="376" customWidth="1"/>
    <col min="13831" max="13831" width="13.33203125" style="376" customWidth="1"/>
    <col min="13832" max="13832" width="10.6640625" style="376" customWidth="1"/>
    <col min="13833" max="13833" width="11.33203125" style="376" customWidth="1"/>
    <col min="13834" max="13834" width="13.33203125" style="376" customWidth="1"/>
    <col min="13835" max="13835" width="12.88671875" style="376" customWidth="1"/>
    <col min="13836" max="13836" width="11.5546875" style="376" customWidth="1"/>
    <col min="13837" max="13837" width="11.6640625" style="376" customWidth="1"/>
    <col min="13838" max="14080" width="8.88671875" style="376"/>
    <col min="14081" max="14081" width="8" style="376" customWidth="1"/>
    <col min="14082" max="14082" width="13.88671875" style="376" customWidth="1"/>
    <col min="14083" max="14083" width="11.6640625" style="376" customWidth="1"/>
    <col min="14084" max="14084" width="8.88671875" style="376"/>
    <col min="14085" max="14085" width="11.88671875" style="376" customWidth="1"/>
    <col min="14086" max="14086" width="11.5546875" style="376" customWidth="1"/>
    <col min="14087" max="14087" width="13.33203125" style="376" customWidth="1"/>
    <col min="14088" max="14088" width="10.6640625" style="376" customWidth="1"/>
    <col min="14089" max="14089" width="11.33203125" style="376" customWidth="1"/>
    <col min="14090" max="14090" width="13.33203125" style="376" customWidth="1"/>
    <col min="14091" max="14091" width="12.88671875" style="376" customWidth="1"/>
    <col min="14092" max="14092" width="11.5546875" style="376" customWidth="1"/>
    <col min="14093" max="14093" width="11.6640625" style="376" customWidth="1"/>
    <col min="14094" max="14336" width="8.88671875" style="376"/>
    <col min="14337" max="14337" width="8" style="376" customWidth="1"/>
    <col min="14338" max="14338" width="13.88671875" style="376" customWidth="1"/>
    <col min="14339" max="14339" width="11.6640625" style="376" customWidth="1"/>
    <col min="14340" max="14340" width="8.88671875" style="376"/>
    <col min="14341" max="14341" width="11.88671875" style="376" customWidth="1"/>
    <col min="14342" max="14342" width="11.5546875" style="376" customWidth="1"/>
    <col min="14343" max="14343" width="13.33203125" style="376" customWidth="1"/>
    <col min="14344" max="14344" width="10.6640625" style="376" customWidth="1"/>
    <col min="14345" max="14345" width="11.33203125" style="376" customWidth="1"/>
    <col min="14346" max="14346" width="13.33203125" style="376" customWidth="1"/>
    <col min="14347" max="14347" width="12.88671875" style="376" customWidth="1"/>
    <col min="14348" max="14348" width="11.5546875" style="376" customWidth="1"/>
    <col min="14349" max="14349" width="11.6640625" style="376" customWidth="1"/>
    <col min="14350" max="14592" width="8.88671875" style="376"/>
    <col min="14593" max="14593" width="8" style="376" customWidth="1"/>
    <col min="14594" max="14594" width="13.88671875" style="376" customWidth="1"/>
    <col min="14595" max="14595" width="11.6640625" style="376" customWidth="1"/>
    <col min="14596" max="14596" width="8.88671875" style="376"/>
    <col min="14597" max="14597" width="11.88671875" style="376" customWidth="1"/>
    <col min="14598" max="14598" width="11.5546875" style="376" customWidth="1"/>
    <col min="14599" max="14599" width="13.33203125" style="376" customWidth="1"/>
    <col min="14600" max="14600" width="10.6640625" style="376" customWidth="1"/>
    <col min="14601" max="14601" width="11.33203125" style="376" customWidth="1"/>
    <col min="14602" max="14602" width="13.33203125" style="376" customWidth="1"/>
    <col min="14603" max="14603" width="12.88671875" style="376" customWidth="1"/>
    <col min="14604" max="14604" width="11.5546875" style="376" customWidth="1"/>
    <col min="14605" max="14605" width="11.6640625" style="376" customWidth="1"/>
    <col min="14606" max="14848" width="8.88671875" style="376"/>
    <col min="14849" max="14849" width="8" style="376" customWidth="1"/>
    <col min="14850" max="14850" width="13.88671875" style="376" customWidth="1"/>
    <col min="14851" max="14851" width="11.6640625" style="376" customWidth="1"/>
    <col min="14852" max="14852" width="8.88671875" style="376"/>
    <col min="14853" max="14853" width="11.88671875" style="376" customWidth="1"/>
    <col min="14854" max="14854" width="11.5546875" style="376" customWidth="1"/>
    <col min="14855" max="14855" width="13.33203125" style="376" customWidth="1"/>
    <col min="14856" max="14856" width="10.6640625" style="376" customWidth="1"/>
    <col min="14857" max="14857" width="11.33203125" style="376" customWidth="1"/>
    <col min="14858" max="14858" width="13.33203125" style="376" customWidth="1"/>
    <col min="14859" max="14859" width="12.88671875" style="376" customWidth="1"/>
    <col min="14860" max="14860" width="11.5546875" style="376" customWidth="1"/>
    <col min="14861" max="14861" width="11.6640625" style="376" customWidth="1"/>
    <col min="14862" max="15104" width="8.88671875" style="376"/>
    <col min="15105" max="15105" width="8" style="376" customWidth="1"/>
    <col min="15106" max="15106" width="13.88671875" style="376" customWidth="1"/>
    <col min="15107" max="15107" width="11.6640625" style="376" customWidth="1"/>
    <col min="15108" max="15108" width="8.88671875" style="376"/>
    <col min="15109" max="15109" width="11.88671875" style="376" customWidth="1"/>
    <col min="15110" max="15110" width="11.5546875" style="376" customWidth="1"/>
    <col min="15111" max="15111" width="13.33203125" style="376" customWidth="1"/>
    <col min="15112" max="15112" width="10.6640625" style="376" customWidth="1"/>
    <col min="15113" max="15113" width="11.33203125" style="376" customWidth="1"/>
    <col min="15114" max="15114" width="13.33203125" style="376" customWidth="1"/>
    <col min="15115" max="15115" width="12.88671875" style="376" customWidth="1"/>
    <col min="15116" max="15116" width="11.5546875" style="376" customWidth="1"/>
    <col min="15117" max="15117" width="11.6640625" style="376" customWidth="1"/>
    <col min="15118" max="15360" width="8.88671875" style="376"/>
    <col min="15361" max="15361" width="8" style="376" customWidth="1"/>
    <col min="15362" max="15362" width="13.88671875" style="376" customWidth="1"/>
    <col min="15363" max="15363" width="11.6640625" style="376" customWidth="1"/>
    <col min="15364" max="15364" width="8.88671875" style="376"/>
    <col min="15365" max="15365" width="11.88671875" style="376" customWidth="1"/>
    <col min="15366" max="15366" width="11.5546875" style="376" customWidth="1"/>
    <col min="15367" max="15367" width="13.33203125" style="376" customWidth="1"/>
    <col min="15368" max="15368" width="10.6640625" style="376" customWidth="1"/>
    <col min="15369" max="15369" width="11.33203125" style="376" customWidth="1"/>
    <col min="15370" max="15370" width="13.33203125" style="376" customWidth="1"/>
    <col min="15371" max="15371" width="12.88671875" style="376" customWidth="1"/>
    <col min="15372" max="15372" width="11.5546875" style="376" customWidth="1"/>
    <col min="15373" max="15373" width="11.6640625" style="376" customWidth="1"/>
    <col min="15374" max="15616" width="8.88671875" style="376"/>
    <col min="15617" max="15617" width="8" style="376" customWidth="1"/>
    <col min="15618" max="15618" width="13.88671875" style="376" customWidth="1"/>
    <col min="15619" max="15619" width="11.6640625" style="376" customWidth="1"/>
    <col min="15620" max="15620" width="8.88671875" style="376"/>
    <col min="15621" max="15621" width="11.88671875" style="376" customWidth="1"/>
    <col min="15622" max="15622" width="11.5546875" style="376" customWidth="1"/>
    <col min="15623" max="15623" width="13.33203125" style="376" customWidth="1"/>
    <col min="15624" max="15624" width="10.6640625" style="376" customWidth="1"/>
    <col min="15625" max="15625" width="11.33203125" style="376" customWidth="1"/>
    <col min="15626" max="15626" width="13.33203125" style="376" customWidth="1"/>
    <col min="15627" max="15627" width="12.88671875" style="376" customWidth="1"/>
    <col min="15628" max="15628" width="11.5546875" style="376" customWidth="1"/>
    <col min="15629" max="15629" width="11.6640625" style="376" customWidth="1"/>
    <col min="15630" max="15872" width="8.88671875" style="376"/>
    <col min="15873" max="15873" width="8" style="376" customWidth="1"/>
    <col min="15874" max="15874" width="13.88671875" style="376" customWidth="1"/>
    <col min="15875" max="15875" width="11.6640625" style="376" customWidth="1"/>
    <col min="15876" max="15876" width="8.88671875" style="376"/>
    <col min="15877" max="15877" width="11.88671875" style="376" customWidth="1"/>
    <col min="15878" max="15878" width="11.5546875" style="376" customWidth="1"/>
    <col min="15879" max="15879" width="13.33203125" style="376" customWidth="1"/>
    <col min="15880" max="15880" width="10.6640625" style="376" customWidth="1"/>
    <col min="15881" max="15881" width="11.33203125" style="376" customWidth="1"/>
    <col min="15882" max="15882" width="13.33203125" style="376" customWidth="1"/>
    <col min="15883" max="15883" width="12.88671875" style="376" customWidth="1"/>
    <col min="15884" max="15884" width="11.5546875" style="376" customWidth="1"/>
    <col min="15885" max="15885" width="11.6640625" style="376" customWidth="1"/>
    <col min="15886" max="16128" width="8.88671875" style="376"/>
    <col min="16129" max="16129" width="8" style="376" customWidth="1"/>
    <col min="16130" max="16130" width="13.88671875" style="376" customWidth="1"/>
    <col min="16131" max="16131" width="11.6640625" style="376" customWidth="1"/>
    <col min="16132" max="16132" width="8.88671875" style="376"/>
    <col min="16133" max="16133" width="11.88671875" style="376" customWidth="1"/>
    <col min="16134" max="16134" width="11.5546875" style="376" customWidth="1"/>
    <col min="16135" max="16135" width="13.33203125" style="376" customWidth="1"/>
    <col min="16136" max="16136" width="10.6640625" style="376" customWidth="1"/>
    <col min="16137" max="16137" width="11.33203125" style="376" customWidth="1"/>
    <col min="16138" max="16138" width="13.33203125" style="376" customWidth="1"/>
    <col min="16139" max="16139" width="12.88671875" style="376" customWidth="1"/>
    <col min="16140" max="16140" width="11.5546875" style="376" customWidth="1"/>
    <col min="16141" max="16141" width="11.6640625" style="376" customWidth="1"/>
    <col min="16142" max="16384" width="8.88671875" style="376"/>
  </cols>
  <sheetData>
    <row r="1" spans="1:13" customFormat="1" ht="25.8" x14ac:dyDescent="0.3">
      <c r="A1" s="1112" t="s">
        <v>442</v>
      </c>
      <c r="B1" s="1113"/>
      <c r="C1" s="1113"/>
      <c r="D1" s="1113"/>
      <c r="E1" s="1113"/>
      <c r="F1" s="1113"/>
      <c r="G1" s="1113"/>
      <c r="H1" s="1113"/>
      <c r="I1" s="1113"/>
      <c r="J1" s="1113"/>
      <c r="K1" s="1113"/>
      <c r="L1" s="1113"/>
      <c r="M1" s="1113"/>
    </row>
    <row r="2" spans="1:13" customFormat="1" x14ac:dyDescent="0.3">
      <c r="A2" s="1114" t="str">
        <f>'Form Sc'!A3:B3</f>
        <v>Name of the Unit</v>
      </c>
      <c r="B2" s="1114"/>
      <c r="C2" s="1114"/>
      <c r="D2" s="1114"/>
      <c r="E2" s="1116">
        <f>'Form Sc'!C3:J3</f>
        <v>0</v>
      </c>
      <c r="F2" s="1116"/>
      <c r="G2" s="1116"/>
      <c r="H2" s="1116"/>
      <c r="I2" s="1116"/>
      <c r="J2" s="1116"/>
      <c r="K2" s="1116"/>
      <c r="L2" s="1116"/>
      <c r="M2" s="1116"/>
    </row>
    <row r="3" spans="1:13" customFormat="1" ht="28.8" x14ac:dyDescent="0.3">
      <c r="A3" s="1117"/>
      <c r="B3" s="1117"/>
      <c r="C3" s="1117"/>
      <c r="D3" s="1117"/>
      <c r="E3" s="1117"/>
      <c r="F3" s="1117"/>
      <c r="G3" s="1117"/>
      <c r="H3" s="1117"/>
      <c r="I3" s="1118"/>
      <c r="J3" s="849" t="s">
        <v>443</v>
      </c>
      <c r="K3" s="849" t="s">
        <v>443</v>
      </c>
      <c r="L3" s="1119"/>
      <c r="M3" s="1117"/>
    </row>
    <row r="4" spans="1:13" customFormat="1" ht="43.2" x14ac:dyDescent="0.3">
      <c r="A4" s="1120" t="s">
        <v>444</v>
      </c>
      <c r="B4" s="1120" t="s">
        <v>445</v>
      </c>
      <c r="C4" s="1120" t="s">
        <v>446</v>
      </c>
      <c r="D4" s="1120" t="s">
        <v>447</v>
      </c>
      <c r="E4" s="850" t="s">
        <v>448</v>
      </c>
      <c r="F4" s="849" t="s">
        <v>449</v>
      </c>
      <c r="G4" s="849" t="s">
        <v>450</v>
      </c>
      <c r="H4" s="849" t="s">
        <v>451</v>
      </c>
      <c r="I4" s="849" t="s">
        <v>162</v>
      </c>
      <c r="J4" s="849" t="s">
        <v>452</v>
      </c>
      <c r="K4" s="849" t="s">
        <v>453</v>
      </c>
      <c r="L4" s="850" t="s">
        <v>454</v>
      </c>
      <c r="M4" s="850" t="s">
        <v>117</v>
      </c>
    </row>
    <row r="5" spans="1:13" customFormat="1" ht="28.8" x14ac:dyDescent="0.3">
      <c r="A5" s="1121"/>
      <c r="B5" s="1121"/>
      <c r="C5" s="1121"/>
      <c r="D5" s="1121"/>
      <c r="E5" s="851" t="s">
        <v>431</v>
      </c>
      <c r="F5" s="852" t="s">
        <v>151</v>
      </c>
      <c r="G5" s="849" t="s">
        <v>455</v>
      </c>
      <c r="H5" s="852" t="s">
        <v>151</v>
      </c>
      <c r="I5" s="849" t="s">
        <v>456</v>
      </c>
      <c r="J5" s="849" t="s">
        <v>457</v>
      </c>
      <c r="K5" s="849" t="s">
        <v>458</v>
      </c>
      <c r="L5" s="851"/>
      <c r="M5" s="851"/>
    </row>
    <row r="6" spans="1:13" x14ac:dyDescent="0.3">
      <c r="A6" s="848">
        <v>1</v>
      </c>
      <c r="B6" s="381"/>
      <c r="C6" s="381"/>
      <c r="D6" s="381"/>
      <c r="E6" s="381"/>
      <c r="F6" s="848"/>
      <c r="G6" s="848"/>
      <c r="H6" s="848"/>
      <c r="I6" s="848"/>
      <c r="J6" s="848"/>
      <c r="K6" s="848"/>
      <c r="L6" s="381"/>
      <c r="M6" s="381"/>
    </row>
    <row r="7" spans="1:13" x14ac:dyDescent="0.3">
      <c r="A7" s="848">
        <v>2</v>
      </c>
      <c r="B7" s="381"/>
      <c r="C7" s="381"/>
      <c r="D7" s="381"/>
      <c r="E7" s="381"/>
      <c r="F7" s="848"/>
      <c r="G7" s="848"/>
      <c r="H7" s="848"/>
      <c r="I7" s="848"/>
      <c r="J7" s="848"/>
      <c r="K7" s="848"/>
      <c r="L7" s="381"/>
      <c r="M7" s="381"/>
    </row>
    <row r="8" spans="1:13" x14ac:dyDescent="0.3">
      <c r="A8" s="848">
        <v>3</v>
      </c>
      <c r="B8" s="381"/>
      <c r="C8" s="381"/>
      <c r="D8" s="381"/>
      <c r="E8" s="381"/>
      <c r="F8" s="848"/>
      <c r="G8" s="848"/>
      <c r="H8" s="848"/>
      <c r="I8" s="848"/>
      <c r="J8" s="848"/>
      <c r="K8" s="848"/>
      <c r="L8" s="381"/>
      <c r="M8" s="381"/>
    </row>
    <row r="9" spans="1:13" x14ac:dyDescent="0.3">
      <c r="A9" s="848">
        <v>4</v>
      </c>
      <c r="B9" s="381"/>
      <c r="C9" s="381"/>
      <c r="D9" s="381"/>
      <c r="E9" s="381"/>
      <c r="F9" s="848"/>
      <c r="G9" s="848"/>
      <c r="H9" s="848"/>
      <c r="I9" s="848"/>
      <c r="J9" s="848"/>
      <c r="K9" s="848"/>
      <c r="L9" s="381"/>
      <c r="M9" s="381"/>
    </row>
    <row r="10" spans="1:13" x14ac:dyDescent="0.3">
      <c r="A10" s="848">
        <v>5</v>
      </c>
      <c r="B10" s="381"/>
      <c r="C10" s="381"/>
      <c r="D10" s="381"/>
      <c r="E10" s="381"/>
      <c r="F10" s="848"/>
      <c r="G10" s="848"/>
      <c r="H10" s="848"/>
      <c r="I10" s="848"/>
      <c r="J10" s="848"/>
      <c r="K10" s="848"/>
      <c r="L10" s="381"/>
      <c r="M10" s="381"/>
    </row>
    <row r="11" spans="1:13" x14ac:dyDescent="0.3">
      <c r="A11" s="848">
        <v>6</v>
      </c>
      <c r="B11" s="381"/>
      <c r="C11" s="381"/>
      <c r="D11" s="381"/>
      <c r="E11" s="381"/>
      <c r="F11" s="848"/>
      <c r="G11" s="848"/>
      <c r="H11" s="848"/>
      <c r="I11" s="848"/>
      <c r="J11" s="848"/>
      <c r="K11" s="848"/>
      <c r="L11" s="381"/>
      <c r="M11" s="381"/>
    </row>
    <row r="12" spans="1:13" x14ac:dyDescent="0.3">
      <c r="A12" s="848">
        <v>7</v>
      </c>
      <c r="B12" s="381"/>
      <c r="C12" s="381"/>
      <c r="D12" s="381"/>
      <c r="E12" s="381"/>
      <c r="F12" s="848"/>
      <c r="G12" s="848"/>
      <c r="H12" s="848"/>
      <c r="I12" s="848"/>
      <c r="J12" s="848"/>
      <c r="K12" s="848"/>
      <c r="L12" s="381"/>
      <c r="M12" s="381"/>
    </row>
    <row r="13" spans="1:13" x14ac:dyDescent="0.3">
      <c r="A13" s="848">
        <v>8</v>
      </c>
      <c r="B13" s="381"/>
      <c r="C13" s="381"/>
      <c r="D13" s="381"/>
      <c r="E13" s="381"/>
      <c r="F13" s="848"/>
      <c r="G13" s="848"/>
      <c r="H13" s="848"/>
      <c r="I13" s="848"/>
      <c r="J13" s="848"/>
      <c r="K13" s="848"/>
      <c r="L13" s="381"/>
      <c r="M13" s="381"/>
    </row>
    <row r="14" spans="1:13" x14ac:dyDescent="0.3">
      <c r="A14" s="848">
        <v>9</v>
      </c>
      <c r="B14" s="381"/>
      <c r="C14" s="381"/>
      <c r="D14" s="381"/>
      <c r="E14" s="381"/>
      <c r="F14" s="848"/>
      <c r="G14" s="848"/>
      <c r="H14" s="848"/>
      <c r="I14" s="848"/>
      <c r="J14" s="848"/>
      <c r="K14" s="848"/>
      <c r="L14" s="381"/>
      <c r="M14" s="381"/>
    </row>
    <row r="15" spans="1:13" x14ac:dyDescent="0.3">
      <c r="A15" s="848">
        <v>10</v>
      </c>
      <c r="B15" s="381"/>
      <c r="C15" s="381"/>
      <c r="D15" s="381"/>
      <c r="E15" s="381"/>
      <c r="F15" s="848"/>
      <c r="G15" s="848"/>
      <c r="H15" s="848"/>
      <c r="I15" s="848"/>
      <c r="J15" s="848"/>
      <c r="K15" s="848"/>
      <c r="L15" s="381"/>
      <c r="M15" s="381"/>
    </row>
    <row r="16" spans="1:13" x14ac:dyDescent="0.3">
      <c r="A16" s="848">
        <v>11</v>
      </c>
      <c r="B16" s="381"/>
      <c r="C16" s="381"/>
      <c r="D16" s="381"/>
      <c r="E16" s="381"/>
      <c r="F16" s="848"/>
      <c r="G16" s="848"/>
      <c r="H16" s="848"/>
      <c r="I16" s="848"/>
      <c r="J16" s="848"/>
      <c r="K16" s="848"/>
      <c r="L16" s="381"/>
      <c r="M16" s="381"/>
    </row>
    <row r="17" spans="1:13" x14ac:dyDescent="0.3">
      <c r="A17" s="848">
        <v>12</v>
      </c>
      <c r="B17" s="381"/>
      <c r="C17" s="381"/>
      <c r="D17" s="381"/>
      <c r="E17" s="381"/>
      <c r="F17" s="848"/>
      <c r="G17" s="848"/>
      <c r="H17" s="848"/>
      <c r="I17" s="848"/>
      <c r="J17" s="848"/>
      <c r="K17" s="848"/>
      <c r="L17" s="381"/>
      <c r="M17" s="381"/>
    </row>
    <row r="18" spans="1:13" x14ac:dyDescent="0.3">
      <c r="A18" s="848">
        <v>13</v>
      </c>
      <c r="B18" s="381"/>
      <c r="C18" s="381"/>
      <c r="D18" s="381"/>
      <c r="E18" s="381"/>
      <c r="F18" s="848"/>
      <c r="G18" s="848"/>
      <c r="H18" s="848"/>
      <c r="I18" s="848"/>
      <c r="J18" s="848"/>
      <c r="K18" s="848"/>
      <c r="L18" s="381"/>
      <c r="M18" s="381"/>
    </row>
    <row r="19" spans="1:13" x14ac:dyDescent="0.3">
      <c r="A19" s="848">
        <v>14</v>
      </c>
      <c r="B19" s="381"/>
      <c r="C19" s="381"/>
      <c r="D19" s="381"/>
      <c r="E19" s="381"/>
      <c r="F19" s="848"/>
      <c r="G19" s="848"/>
      <c r="H19" s="848"/>
      <c r="I19" s="848"/>
      <c r="J19" s="848"/>
      <c r="K19" s="848"/>
      <c r="L19" s="381"/>
      <c r="M19" s="381"/>
    </row>
    <row r="20" spans="1:13" x14ac:dyDescent="0.3">
      <c r="A20" s="848">
        <v>15</v>
      </c>
      <c r="B20" s="381"/>
      <c r="C20" s="381"/>
      <c r="D20" s="381"/>
      <c r="E20" s="381"/>
      <c r="F20" s="848"/>
      <c r="G20" s="848"/>
      <c r="H20" s="848"/>
      <c r="I20" s="848"/>
      <c r="J20" s="848"/>
      <c r="K20" s="848"/>
      <c r="L20" s="381"/>
      <c r="M20" s="381"/>
    </row>
    <row r="21" spans="1:13" x14ac:dyDescent="0.3">
      <c r="A21" s="848">
        <v>16</v>
      </c>
      <c r="B21" s="381"/>
      <c r="C21" s="381"/>
      <c r="D21" s="381"/>
      <c r="E21" s="381"/>
      <c r="F21" s="848"/>
      <c r="G21" s="848"/>
      <c r="H21" s="848"/>
      <c r="I21" s="848"/>
      <c r="J21" s="848"/>
      <c r="K21" s="848"/>
      <c r="L21" s="381"/>
      <c r="M21" s="381"/>
    </row>
    <row r="22" spans="1:13" x14ac:dyDescent="0.3">
      <c r="A22" s="848">
        <v>17</v>
      </c>
      <c r="B22" s="381"/>
      <c r="C22" s="381"/>
      <c r="D22" s="381"/>
      <c r="E22" s="381"/>
      <c r="F22" s="848"/>
      <c r="G22" s="848"/>
      <c r="H22" s="848"/>
      <c r="I22" s="848"/>
      <c r="J22" s="848"/>
      <c r="K22" s="848"/>
      <c r="L22" s="381"/>
      <c r="M22" s="381"/>
    </row>
    <row r="23" spans="1:13" x14ac:dyDescent="0.3">
      <c r="A23" s="848">
        <v>18</v>
      </c>
      <c r="B23" s="381"/>
      <c r="C23" s="381"/>
      <c r="D23" s="381"/>
      <c r="E23" s="381"/>
      <c r="F23" s="848"/>
      <c r="G23" s="848"/>
      <c r="H23" s="848"/>
      <c r="I23" s="848"/>
      <c r="J23" s="848"/>
      <c r="K23" s="848"/>
      <c r="L23" s="381"/>
      <c r="M23" s="381"/>
    </row>
    <row r="24" spans="1:13" x14ac:dyDescent="0.3">
      <c r="A24" s="848">
        <v>19</v>
      </c>
      <c r="B24" s="381"/>
      <c r="C24" s="381"/>
      <c r="D24" s="381"/>
      <c r="E24" s="381"/>
      <c r="F24" s="848"/>
      <c r="G24" s="848"/>
      <c r="H24" s="848"/>
      <c r="I24" s="848"/>
      <c r="J24" s="848"/>
      <c r="K24" s="848"/>
      <c r="L24" s="381"/>
      <c r="M24" s="381"/>
    </row>
    <row r="25" spans="1:13" x14ac:dyDescent="0.3">
      <c r="A25" s="848">
        <v>20</v>
      </c>
      <c r="B25" s="381"/>
      <c r="C25" s="381"/>
      <c r="D25" s="381"/>
      <c r="E25" s="381"/>
      <c r="F25" s="848"/>
      <c r="G25" s="848"/>
      <c r="H25" s="848"/>
      <c r="I25" s="848"/>
      <c r="J25" s="848"/>
      <c r="K25" s="848"/>
      <c r="L25" s="381"/>
      <c r="M25" s="381"/>
    </row>
    <row r="26" spans="1:13" x14ac:dyDescent="0.3">
      <c r="A26" s="848">
        <v>21</v>
      </c>
      <c r="B26" s="381"/>
      <c r="C26" s="381"/>
      <c r="D26" s="381"/>
      <c r="E26" s="381"/>
      <c r="F26" s="848"/>
      <c r="G26" s="848"/>
      <c r="H26" s="848"/>
      <c r="I26" s="848"/>
      <c r="J26" s="848"/>
      <c r="K26" s="848"/>
      <c r="L26" s="381"/>
      <c r="M26" s="381"/>
    </row>
    <row r="27" spans="1:13" customFormat="1" x14ac:dyDescent="0.3">
      <c r="A27" s="1109" t="s">
        <v>459</v>
      </c>
      <c r="B27" s="1110"/>
      <c r="C27" s="1110"/>
      <c r="D27" s="1110"/>
      <c r="E27" s="1111"/>
      <c r="F27" s="853">
        <f t="shared" ref="F27:K27" si="0">SUM(F6:F26)</f>
        <v>0</v>
      </c>
      <c r="G27" s="853">
        <f t="shared" si="0"/>
        <v>0</v>
      </c>
      <c r="H27" s="853">
        <f t="shared" si="0"/>
        <v>0</v>
      </c>
      <c r="I27" s="853">
        <f t="shared" si="0"/>
        <v>0</v>
      </c>
      <c r="J27" s="853">
        <f t="shared" si="0"/>
        <v>0</v>
      </c>
      <c r="K27" s="853">
        <f t="shared" si="0"/>
        <v>0</v>
      </c>
      <c r="L27" s="854"/>
      <c r="M27" s="854"/>
    </row>
    <row r="28" spans="1:13" customFormat="1" x14ac:dyDescent="0.3">
      <c r="A28" s="64" t="s">
        <v>460</v>
      </c>
      <c r="B28" t="s">
        <v>461</v>
      </c>
      <c r="F28" s="64"/>
      <c r="G28" s="64"/>
      <c r="H28" s="64"/>
      <c r="I28" s="64"/>
      <c r="J28" s="64"/>
      <c r="K28" s="64"/>
    </row>
    <row r="29" spans="1:13" customFormat="1" x14ac:dyDescent="0.3">
      <c r="A29" s="64" t="s">
        <v>462</v>
      </c>
      <c r="B29" t="s">
        <v>463</v>
      </c>
      <c r="F29" s="64"/>
      <c r="G29" s="64"/>
      <c r="H29" s="64"/>
      <c r="I29" s="64"/>
      <c r="J29" s="64"/>
      <c r="K29" s="64"/>
    </row>
  </sheetData>
  <sheetProtection password="DCBB" sheet="1" objects="1" scenarios="1"/>
  <mergeCells count="10">
    <mergeCell ref="A27:E27"/>
    <mergeCell ref="A1:M1"/>
    <mergeCell ref="A2:D2"/>
    <mergeCell ref="E2:M2"/>
    <mergeCell ref="A3:I3"/>
    <mergeCell ref="L3:M3"/>
    <mergeCell ref="A4:A5"/>
    <mergeCell ref="B4:B5"/>
    <mergeCell ref="C4:C5"/>
    <mergeCell ref="D4:D5"/>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H58"/>
  <sheetViews>
    <sheetView topLeftCell="A18" zoomScale="84" zoomScaleNormal="84" workbookViewId="0">
      <selection activeCell="E29" sqref="E29"/>
    </sheetView>
  </sheetViews>
  <sheetFormatPr defaultRowHeight="14.4" x14ac:dyDescent="0.3"/>
  <cols>
    <col min="1" max="1" width="6.33203125" customWidth="1"/>
    <col min="2" max="2" width="47.6640625" customWidth="1"/>
    <col min="3" max="3" width="46.5546875" customWidth="1"/>
    <col min="4" max="4" width="19" customWidth="1"/>
    <col min="5" max="5" width="20.6640625" customWidth="1"/>
    <col min="6" max="6" width="19.88671875" customWidth="1"/>
    <col min="8" max="8" width="17.6640625" bestFit="1" customWidth="1"/>
  </cols>
  <sheetData>
    <row r="1" spans="1:6" ht="29.4" thickBot="1" x14ac:dyDescent="0.35">
      <c r="A1" s="1125" t="s">
        <v>951</v>
      </c>
      <c r="B1" s="1125"/>
      <c r="C1" s="1125"/>
      <c r="D1" s="1125"/>
      <c r="E1" s="1125"/>
      <c r="F1" s="1125"/>
    </row>
    <row r="2" spans="1:6" ht="23.4" customHeight="1" thickBot="1" x14ac:dyDescent="0.35">
      <c r="A2" s="1133" t="str">
        <f>'Form Sc'!A2:J2</f>
        <v xml:space="preserve">Sector :-  </v>
      </c>
      <c r="B2" s="1134"/>
      <c r="C2" s="1134" t="str">
        <f>'General Information'!C2:G2</f>
        <v>Chlor-Alkali</v>
      </c>
      <c r="D2" s="1134"/>
      <c r="E2" s="1134"/>
      <c r="F2" s="1135"/>
    </row>
    <row r="3" spans="1:6" x14ac:dyDescent="0.3">
      <c r="A3" s="1126" t="str">
        <f>'Form Sc'!A3:B3</f>
        <v>Name of the Unit</v>
      </c>
      <c r="B3" s="1127"/>
      <c r="C3" s="1130" t="str">
        <f>'Form Sc'!C3:J3</f>
        <v xml:space="preserve"> </v>
      </c>
      <c r="D3" s="1131"/>
      <c r="E3" s="1131"/>
      <c r="F3" s="1132"/>
    </row>
    <row r="4" spans="1:6" ht="58.2" customHeight="1" x14ac:dyDescent="0.3">
      <c r="A4" s="244" t="s">
        <v>123</v>
      </c>
      <c r="B4" s="245" t="s">
        <v>474</v>
      </c>
      <c r="C4" s="246" t="s">
        <v>277</v>
      </c>
      <c r="D4" s="247" t="s">
        <v>2</v>
      </c>
      <c r="E4" s="248" t="str">
        <f>'Form Sc'!H5</f>
        <v xml:space="preserve">Baseline Year [BY] </v>
      </c>
      <c r="F4" s="249" t="str">
        <f>'Form Sc'!I5</f>
        <v>Current Year (2022-23)</v>
      </c>
    </row>
    <row r="5" spans="1:6" ht="15" thickBot="1" x14ac:dyDescent="0.35">
      <c r="A5" s="238">
        <v>1.1000000000000001</v>
      </c>
      <c r="B5" s="239" t="s">
        <v>278</v>
      </c>
      <c r="C5" s="240"/>
      <c r="D5" s="241"/>
      <c r="E5" s="242"/>
      <c r="F5" s="243"/>
    </row>
    <row r="6" spans="1:6" x14ac:dyDescent="0.3">
      <c r="A6" s="21" t="s">
        <v>83</v>
      </c>
      <c r="B6" s="68" t="s">
        <v>8</v>
      </c>
      <c r="C6" s="6"/>
      <c r="D6" s="24"/>
      <c r="E6" s="77">
        <f>'Form Sc'!H9</f>
        <v>0</v>
      </c>
      <c r="F6" s="77">
        <f>'Form Sc'!I9</f>
        <v>0</v>
      </c>
    </row>
    <row r="7" spans="1:6" x14ac:dyDescent="0.3">
      <c r="A7" s="21" t="s">
        <v>85</v>
      </c>
      <c r="B7" s="67" t="s">
        <v>475</v>
      </c>
      <c r="C7" s="23"/>
      <c r="D7" s="24"/>
      <c r="E7" s="77">
        <f>'Baseline parameter'!E15</f>
        <v>0</v>
      </c>
      <c r="F7" s="77">
        <f>'Baseline parameter'!F15</f>
        <v>0</v>
      </c>
    </row>
    <row r="8" spans="1:6" x14ac:dyDescent="0.3">
      <c r="A8" s="21" t="s">
        <v>280</v>
      </c>
      <c r="B8" s="190" t="s">
        <v>479</v>
      </c>
      <c r="C8" s="191"/>
      <c r="D8" s="192" t="s">
        <v>13</v>
      </c>
      <c r="E8" s="193">
        <f>'Baseline parameter'!E38</f>
        <v>0</v>
      </c>
      <c r="F8" s="193">
        <f>'Baseline parameter'!F38</f>
        <v>0</v>
      </c>
    </row>
    <row r="9" spans="1:6" x14ac:dyDescent="0.3">
      <c r="A9" s="21" t="s">
        <v>281</v>
      </c>
      <c r="B9" s="188" t="s">
        <v>387</v>
      </c>
      <c r="C9" s="23" t="s">
        <v>279</v>
      </c>
      <c r="D9" s="177" t="s">
        <v>191</v>
      </c>
      <c r="E9" s="77">
        <f>'Baseline parameter'!E15</f>
        <v>0</v>
      </c>
      <c r="F9" s="25">
        <f>'Baseline parameter'!F15</f>
        <v>0</v>
      </c>
    </row>
    <row r="10" spans="1:6" x14ac:dyDescent="0.3">
      <c r="A10" s="21" t="s">
        <v>282</v>
      </c>
      <c r="B10" s="188" t="s">
        <v>388</v>
      </c>
      <c r="C10" s="23" t="s">
        <v>127</v>
      </c>
      <c r="D10" s="177" t="s">
        <v>191</v>
      </c>
      <c r="E10" s="77">
        <f>'Baseline parameter'!E16</f>
        <v>0</v>
      </c>
      <c r="F10" s="25">
        <f>'Baseline parameter'!F16</f>
        <v>0</v>
      </c>
    </row>
    <row r="11" spans="1:6" x14ac:dyDescent="0.3">
      <c r="A11" s="21" t="s">
        <v>283</v>
      </c>
      <c r="B11" s="188" t="s">
        <v>389</v>
      </c>
      <c r="C11" s="23" t="s">
        <v>127</v>
      </c>
      <c r="D11" s="177" t="s">
        <v>478</v>
      </c>
      <c r="E11" s="77">
        <f>'Baseline parameter'!E17</f>
        <v>0</v>
      </c>
      <c r="F11" s="25">
        <f>'Baseline parameter'!F17</f>
        <v>0</v>
      </c>
    </row>
    <row r="12" spans="1:6" x14ac:dyDescent="0.3">
      <c r="A12" s="21" t="s">
        <v>284</v>
      </c>
      <c r="B12" s="11" t="s">
        <v>476</v>
      </c>
      <c r="C12" s="23" t="s">
        <v>127</v>
      </c>
      <c r="D12" s="177" t="s">
        <v>191</v>
      </c>
      <c r="E12" s="77">
        <f>'Baseline parameter'!E18</f>
        <v>0</v>
      </c>
      <c r="F12" s="25">
        <f>'Baseline parameter'!F18</f>
        <v>0</v>
      </c>
    </row>
    <row r="13" spans="1:6" x14ac:dyDescent="0.3">
      <c r="A13" s="21" t="s">
        <v>285</v>
      </c>
      <c r="B13" s="88" t="s">
        <v>767</v>
      </c>
      <c r="C13" s="23" t="s">
        <v>127</v>
      </c>
      <c r="D13" s="177" t="s">
        <v>191</v>
      </c>
      <c r="E13" s="77">
        <f>'Baseline parameter'!E19</f>
        <v>0</v>
      </c>
      <c r="F13" s="77">
        <f>'Baseline parameter'!F19</f>
        <v>0</v>
      </c>
    </row>
    <row r="14" spans="1:6" x14ac:dyDescent="0.3">
      <c r="A14" s="21" t="s">
        <v>286</v>
      </c>
      <c r="B14" s="88" t="s">
        <v>768</v>
      </c>
      <c r="C14" s="23" t="s">
        <v>127</v>
      </c>
      <c r="D14" s="177" t="s">
        <v>191</v>
      </c>
      <c r="E14" s="77">
        <f>'Baseline parameter'!E20</f>
        <v>0</v>
      </c>
      <c r="F14" s="77">
        <f>'Baseline parameter'!F20</f>
        <v>0</v>
      </c>
    </row>
    <row r="15" spans="1:6" x14ac:dyDescent="0.3">
      <c r="A15" s="21" t="s">
        <v>287</v>
      </c>
      <c r="B15" s="88" t="s">
        <v>769</v>
      </c>
      <c r="C15" s="23" t="s">
        <v>127</v>
      </c>
      <c r="D15" s="177" t="s">
        <v>191</v>
      </c>
      <c r="E15" s="77">
        <f>'Baseline parameter'!E21</f>
        <v>0</v>
      </c>
      <c r="F15" s="77">
        <f>'Baseline parameter'!F21</f>
        <v>0</v>
      </c>
    </row>
    <row r="16" spans="1:6" x14ac:dyDescent="0.3">
      <c r="A16" s="189">
        <v>1.2</v>
      </c>
      <c r="B16" s="194" t="s">
        <v>477</v>
      </c>
      <c r="C16" s="195"/>
      <c r="D16" s="196"/>
      <c r="E16" s="197"/>
      <c r="F16" s="191"/>
    </row>
    <row r="17" spans="1:6" x14ac:dyDescent="0.3">
      <c r="A17" s="21" t="s">
        <v>83</v>
      </c>
      <c r="B17" s="188" t="str">
        <f>B9</f>
        <v>CS on 100 % basis</v>
      </c>
      <c r="C17" s="178" t="s">
        <v>127</v>
      </c>
      <c r="D17" s="24" t="s">
        <v>191</v>
      </c>
      <c r="E17" s="77">
        <f>'Baseline parameter'!E55</f>
        <v>0</v>
      </c>
      <c r="F17" s="25">
        <f>'Baseline parameter'!F55</f>
        <v>0</v>
      </c>
    </row>
    <row r="18" spans="1:6" x14ac:dyDescent="0.3">
      <c r="A18" s="21" t="s">
        <v>85</v>
      </c>
      <c r="B18" s="188" t="str">
        <f>B10</f>
        <v>Liquified Chlorine</v>
      </c>
      <c r="C18" s="178" t="s">
        <v>127</v>
      </c>
      <c r="D18" s="24" t="s">
        <v>191</v>
      </c>
      <c r="E18" s="77">
        <f>'Baseline parameter'!E56</f>
        <v>0</v>
      </c>
      <c r="F18" s="25">
        <f>'Baseline parameter'!F56</f>
        <v>0</v>
      </c>
    </row>
    <row r="19" spans="1:6" x14ac:dyDescent="0.3">
      <c r="A19" s="21" t="s">
        <v>280</v>
      </c>
      <c r="B19" s="188" t="str">
        <f>B11</f>
        <v>Hydrogen Compressed &amp; Bottled</v>
      </c>
      <c r="C19" s="178" t="s">
        <v>127</v>
      </c>
      <c r="D19" s="24" t="s">
        <v>191</v>
      </c>
      <c r="E19" s="77">
        <f>'Baseline parameter'!E57</f>
        <v>0</v>
      </c>
      <c r="F19" s="25">
        <f>'Baseline parameter'!F57</f>
        <v>0</v>
      </c>
    </row>
    <row r="20" spans="1:6" x14ac:dyDescent="0.3">
      <c r="A20" s="21" t="s">
        <v>281</v>
      </c>
      <c r="B20" s="188" t="s">
        <v>476</v>
      </c>
      <c r="C20" s="178" t="s">
        <v>127</v>
      </c>
      <c r="D20" s="24" t="s">
        <v>191</v>
      </c>
      <c r="E20" s="77">
        <f>'Baseline parameter'!E58</f>
        <v>0</v>
      </c>
      <c r="F20" s="77">
        <f>'Baseline parameter'!F58</f>
        <v>0</v>
      </c>
    </row>
    <row r="21" spans="1:6" x14ac:dyDescent="0.3">
      <c r="A21" s="21" t="s">
        <v>282</v>
      </c>
      <c r="B21" s="184" t="s">
        <v>747</v>
      </c>
      <c r="C21" s="178" t="s">
        <v>127</v>
      </c>
      <c r="D21" s="24" t="s">
        <v>191</v>
      </c>
      <c r="E21" s="77">
        <f>'Baseline parameter'!E59</f>
        <v>0</v>
      </c>
      <c r="F21" s="77">
        <f>'Baseline parameter'!F59</f>
        <v>0</v>
      </c>
    </row>
    <row r="22" spans="1:6" x14ac:dyDescent="0.3">
      <c r="A22" s="21" t="s">
        <v>283</v>
      </c>
      <c r="B22" s="184" t="s">
        <v>745</v>
      </c>
      <c r="C22" s="178" t="s">
        <v>127</v>
      </c>
      <c r="D22" s="24" t="s">
        <v>191</v>
      </c>
      <c r="E22" s="77">
        <f>'Baseline parameter'!E60</f>
        <v>0</v>
      </c>
      <c r="F22" s="77">
        <f>'Baseline parameter'!F60</f>
        <v>0</v>
      </c>
    </row>
    <row r="23" spans="1:6" x14ac:dyDescent="0.3">
      <c r="A23" s="21" t="s">
        <v>284</v>
      </c>
      <c r="B23" s="184" t="s">
        <v>746</v>
      </c>
      <c r="C23" s="178" t="s">
        <v>127</v>
      </c>
      <c r="D23" s="80" t="s">
        <v>191</v>
      </c>
      <c r="E23" s="81">
        <f>'Baseline parameter'!E61</f>
        <v>0</v>
      </c>
      <c r="F23" s="81">
        <f>'Baseline parameter'!F61</f>
        <v>0</v>
      </c>
    </row>
    <row r="24" spans="1:6" x14ac:dyDescent="0.3">
      <c r="A24" s="199" t="s">
        <v>285</v>
      </c>
      <c r="B24" s="198" t="s">
        <v>477</v>
      </c>
      <c r="C24" s="968" t="s">
        <v>127</v>
      </c>
      <c r="D24" s="826" t="s">
        <v>191</v>
      </c>
      <c r="E24" s="827">
        <f>SUM(E17:E23)</f>
        <v>0</v>
      </c>
      <c r="F24" s="827">
        <f>SUM(F17:F23)</f>
        <v>0</v>
      </c>
    </row>
    <row r="25" spans="1:6" ht="28.8" x14ac:dyDescent="0.3">
      <c r="A25" s="21">
        <v>2</v>
      </c>
      <c r="B25" s="828" t="s">
        <v>501</v>
      </c>
      <c r="C25" s="829" t="s">
        <v>895</v>
      </c>
      <c r="D25" s="830" t="s">
        <v>137</v>
      </c>
      <c r="E25" s="831">
        <f>'Baseline parameter'!E129</f>
        <v>0</v>
      </c>
      <c r="F25" s="831">
        <f>'Baseline parameter'!F129</f>
        <v>0</v>
      </c>
    </row>
    <row r="26" spans="1:6" x14ac:dyDescent="0.3">
      <c r="A26" s="21">
        <v>3</v>
      </c>
      <c r="B26" s="828" t="s">
        <v>41</v>
      </c>
      <c r="C26" s="828" t="s">
        <v>127</v>
      </c>
      <c r="D26" s="832" t="s">
        <v>27</v>
      </c>
      <c r="E26" s="833">
        <f>'Baseline parameter'!E110</f>
        <v>0</v>
      </c>
      <c r="F26" s="833">
        <f>'Baseline parameter'!F110</f>
        <v>0</v>
      </c>
    </row>
    <row r="27" spans="1:6" ht="27.6" x14ac:dyDescent="0.3">
      <c r="A27" s="26">
        <v>4</v>
      </c>
      <c r="B27" s="834" t="s">
        <v>288</v>
      </c>
      <c r="C27" s="835" t="s">
        <v>508</v>
      </c>
      <c r="D27" s="832" t="s">
        <v>27</v>
      </c>
      <c r="E27" s="836">
        <f>'Baseline parameter'!E71</f>
        <v>0</v>
      </c>
      <c r="F27" s="836">
        <f>'Baseline parameter'!F71</f>
        <v>0</v>
      </c>
    </row>
    <row r="28" spans="1:6" ht="27.6" x14ac:dyDescent="0.3">
      <c r="A28" s="26">
        <v>5</v>
      </c>
      <c r="B28" s="837" t="s">
        <v>289</v>
      </c>
      <c r="C28" s="71" t="s">
        <v>508</v>
      </c>
      <c r="D28" s="333" t="s">
        <v>27</v>
      </c>
      <c r="E28" s="838">
        <f>'Baseline parameter'!E108</f>
        <v>0</v>
      </c>
      <c r="F28" s="838">
        <f>'Baseline parameter'!F108</f>
        <v>0</v>
      </c>
    </row>
    <row r="29" spans="1:6" ht="55.2" x14ac:dyDescent="0.3">
      <c r="A29" s="26">
        <v>6</v>
      </c>
      <c r="B29" s="837" t="s">
        <v>290</v>
      </c>
      <c r="C29" s="71" t="s">
        <v>1815</v>
      </c>
      <c r="D29" s="333" t="s">
        <v>137</v>
      </c>
      <c r="E29" s="839">
        <f>IF('General Information'!C6="CPP",E25+(E27*3394/10)-(E28*'NF2_Power Mix '!E32/10), E25+(E27*860/10))</f>
        <v>0</v>
      </c>
      <c r="F29" s="839">
        <f>IF('General Information'!C6="CPP",F25+(F27*3394/10)-(F28*'NF2_Power Mix '!F32/10), F25+(F27*860/10))</f>
        <v>0</v>
      </c>
    </row>
    <row r="30" spans="1:6" x14ac:dyDescent="0.3">
      <c r="A30" s="497">
        <v>6.1</v>
      </c>
      <c r="B30" s="840" t="s">
        <v>1043</v>
      </c>
      <c r="C30" s="841"/>
      <c r="D30" s="842" t="s">
        <v>1044</v>
      </c>
      <c r="E30" s="843">
        <f>E29/10</f>
        <v>0</v>
      </c>
      <c r="F30" s="843">
        <f>F29/10</f>
        <v>0</v>
      </c>
    </row>
    <row r="31" spans="1:6" ht="15" thickBot="1" x14ac:dyDescent="0.35">
      <c r="A31" s="28">
        <v>7</v>
      </c>
      <c r="B31" s="844" t="s">
        <v>293</v>
      </c>
      <c r="C31" s="845" t="s">
        <v>294</v>
      </c>
      <c r="D31" s="845" t="s">
        <v>896</v>
      </c>
      <c r="E31" s="967">
        <f>IFERROR(E29/(E24),0)</f>
        <v>0</v>
      </c>
      <c r="F31" s="967">
        <f>IFERROR(F29/(F24),0)</f>
        <v>0</v>
      </c>
    </row>
    <row r="32" spans="1:6" ht="15" thickBot="1" x14ac:dyDescent="0.35">
      <c r="A32" s="977">
        <v>7.1</v>
      </c>
      <c r="B32" s="978" t="s">
        <v>293</v>
      </c>
      <c r="C32" s="979" t="s">
        <v>897</v>
      </c>
      <c r="D32" s="980" t="s">
        <v>566</v>
      </c>
      <c r="E32" s="981">
        <f>E31/10</f>
        <v>0</v>
      </c>
      <c r="F32" s="982">
        <f>F31/10</f>
        <v>0</v>
      </c>
    </row>
    <row r="33" spans="1:8" x14ac:dyDescent="0.3">
      <c r="A33" s="976">
        <v>8</v>
      </c>
      <c r="B33" s="1128" t="s">
        <v>295</v>
      </c>
      <c r="C33" s="1129"/>
      <c r="D33" s="832" t="s">
        <v>2</v>
      </c>
      <c r="E33" s="846"/>
      <c r="F33" s="846"/>
      <c r="H33" s="603"/>
    </row>
    <row r="34" spans="1:8" x14ac:dyDescent="0.3">
      <c r="A34" s="21" t="s">
        <v>83</v>
      </c>
      <c r="B34" s="328" t="s">
        <v>544</v>
      </c>
      <c r="C34" s="334" t="s">
        <v>483</v>
      </c>
      <c r="D34" s="80" t="s">
        <v>291</v>
      </c>
      <c r="E34" s="100"/>
      <c r="F34" s="81">
        <f>'NF1_Coal Quality'!F29</f>
        <v>0</v>
      </c>
    </row>
    <row r="35" spans="1:8" x14ac:dyDescent="0.3">
      <c r="A35" s="21" t="s">
        <v>85</v>
      </c>
      <c r="B35" s="328" t="s">
        <v>296</v>
      </c>
      <c r="C35" s="334" t="s">
        <v>482</v>
      </c>
      <c r="D35" s="80" t="s">
        <v>291</v>
      </c>
      <c r="E35" s="493"/>
      <c r="F35" s="81">
        <f>'NF2_Power Mix '!F58</f>
        <v>0</v>
      </c>
    </row>
    <row r="36" spans="1:8" x14ac:dyDescent="0.3">
      <c r="A36" s="21" t="s">
        <v>280</v>
      </c>
      <c r="B36" s="29" t="s">
        <v>481</v>
      </c>
      <c r="C36" s="27" t="s">
        <v>484</v>
      </c>
      <c r="D36" s="24" t="s">
        <v>291</v>
      </c>
      <c r="E36" s="25"/>
      <c r="F36" s="77">
        <f>'NF 3_Hydrogen Mix'!F17</f>
        <v>0</v>
      </c>
    </row>
    <row r="37" spans="1:8" x14ac:dyDescent="0.3">
      <c r="A37" s="21" t="s">
        <v>281</v>
      </c>
      <c r="B37" s="29" t="s">
        <v>519</v>
      </c>
      <c r="C37" s="27" t="s">
        <v>520</v>
      </c>
      <c r="D37" s="24" t="s">
        <v>291</v>
      </c>
      <c r="E37" s="25"/>
      <c r="F37" s="77">
        <f>'NF4_PLF CPP'!F12</f>
        <v>0</v>
      </c>
    </row>
    <row r="38" spans="1:8" x14ac:dyDescent="0.3">
      <c r="A38" s="164" t="s">
        <v>282</v>
      </c>
      <c r="B38" s="871" t="s">
        <v>590</v>
      </c>
      <c r="C38" s="23" t="s">
        <v>591</v>
      </c>
      <c r="D38" s="305" t="s">
        <v>291</v>
      </c>
      <c r="E38" s="160"/>
      <c r="F38" s="160">
        <f>'NF 5_Others'!F29</f>
        <v>0</v>
      </c>
    </row>
    <row r="39" spans="1:8" x14ac:dyDescent="0.3">
      <c r="A39" s="21" t="s">
        <v>283</v>
      </c>
      <c r="B39" s="22" t="s">
        <v>292</v>
      </c>
      <c r="C39" s="23" t="s">
        <v>592</v>
      </c>
      <c r="D39" s="24" t="s">
        <v>291</v>
      </c>
      <c r="E39" s="77">
        <f>E29</f>
        <v>0</v>
      </c>
      <c r="F39" s="77">
        <f>F29-F34-F35-F36-F37-F38</f>
        <v>0</v>
      </c>
    </row>
    <row r="40" spans="1:8" ht="27.6" x14ac:dyDescent="0.3">
      <c r="A40" s="151">
        <v>9</v>
      </c>
      <c r="B40" s="152" t="s">
        <v>297</v>
      </c>
      <c r="C40" s="153" t="s">
        <v>298</v>
      </c>
      <c r="D40" s="154" t="s">
        <v>896</v>
      </c>
      <c r="E40" s="969">
        <f>E31</f>
        <v>0</v>
      </c>
      <c r="F40" s="966">
        <f>IFERROR((F39/F24),0)</f>
        <v>0</v>
      </c>
    </row>
    <row r="41" spans="1:8" ht="27.6" x14ac:dyDescent="0.3">
      <c r="A41" s="151">
        <v>9.1</v>
      </c>
      <c r="B41" s="152" t="s">
        <v>297</v>
      </c>
      <c r="C41" s="872" t="s">
        <v>1818</v>
      </c>
      <c r="D41" s="154" t="s">
        <v>566</v>
      </c>
      <c r="E41" s="969">
        <f>E32</f>
        <v>0</v>
      </c>
      <c r="F41" s="966">
        <f>F40/10</f>
        <v>0</v>
      </c>
      <c r="H41" s="704"/>
    </row>
    <row r="42" spans="1:8" x14ac:dyDescent="0.3">
      <c r="A42" s="151">
        <v>9.1999999999999993</v>
      </c>
      <c r="B42" s="152" t="s">
        <v>1780</v>
      </c>
      <c r="C42" s="153"/>
      <c r="D42" s="154" t="s">
        <v>566</v>
      </c>
      <c r="E42" s="969">
        <f>'Form Sc'!H80</f>
        <v>0</v>
      </c>
      <c r="F42" s="873"/>
    </row>
    <row r="43" spans="1:8" x14ac:dyDescent="0.3">
      <c r="A43" s="869">
        <v>9.3000000000000007</v>
      </c>
      <c r="B43" s="152" t="s">
        <v>1697</v>
      </c>
      <c r="C43" s="983"/>
      <c r="D43" s="154" t="s">
        <v>566</v>
      </c>
      <c r="E43" s="984">
        <f>IF(AND('Form Sc'!I789="yes"),E41-E42,0)</f>
        <v>0</v>
      </c>
      <c r="F43" s="874"/>
      <c r="H43" s="704"/>
    </row>
    <row r="44" spans="1:8" ht="28.8" x14ac:dyDescent="0.3">
      <c r="A44" s="155">
        <v>10</v>
      </c>
      <c r="B44" s="156" t="s">
        <v>587</v>
      </c>
      <c r="C44" s="157"/>
      <c r="D44" s="158" t="s">
        <v>137</v>
      </c>
      <c r="E44" s="159"/>
      <c r="F44" s="602">
        <f>'NF 5_Others'!F38</f>
        <v>0</v>
      </c>
    </row>
    <row r="45" spans="1:8" ht="27.6" x14ac:dyDescent="0.3">
      <c r="A45" s="875" t="s">
        <v>83</v>
      </c>
      <c r="B45" s="23" t="s">
        <v>588</v>
      </c>
      <c r="C45" s="23" t="s">
        <v>900</v>
      </c>
      <c r="D45" s="24" t="s">
        <v>137</v>
      </c>
      <c r="E45" s="160"/>
      <c r="F45" s="601">
        <f>F39+F44</f>
        <v>0</v>
      </c>
    </row>
    <row r="46" spans="1:8" ht="28.8" x14ac:dyDescent="0.3">
      <c r="A46" s="161">
        <v>11</v>
      </c>
      <c r="B46" s="162" t="s">
        <v>589</v>
      </c>
      <c r="C46" s="162" t="s">
        <v>899</v>
      </c>
      <c r="D46" s="163" t="s">
        <v>896</v>
      </c>
      <c r="E46" s="162"/>
      <c r="F46" s="965">
        <f>IFERROR(F45/F24,0)</f>
        <v>0</v>
      </c>
    </row>
    <row r="47" spans="1:8" ht="28.8" x14ac:dyDescent="0.3">
      <c r="A47" s="161">
        <v>12</v>
      </c>
      <c r="B47" s="162" t="s">
        <v>589</v>
      </c>
      <c r="C47" s="162" t="s">
        <v>898</v>
      </c>
      <c r="D47" s="163" t="s">
        <v>566</v>
      </c>
      <c r="E47" s="162"/>
      <c r="F47" s="965">
        <f>(F46/10)-E43</f>
        <v>0</v>
      </c>
    </row>
    <row r="48" spans="1:8" x14ac:dyDescent="0.3">
      <c r="A48" s="1122" t="s">
        <v>299</v>
      </c>
      <c r="B48" s="1123"/>
      <c r="C48" s="1123"/>
      <c r="D48" s="1123"/>
      <c r="E48" s="1123"/>
      <c r="F48" s="1124"/>
    </row>
    <row r="49" spans="1:6" x14ac:dyDescent="0.3">
      <c r="A49" s="1122"/>
      <c r="B49" s="1123"/>
      <c r="C49" s="1123"/>
      <c r="D49" s="1123"/>
      <c r="E49" s="1123"/>
      <c r="F49" s="1124"/>
    </row>
    <row r="50" spans="1:6" x14ac:dyDescent="0.3">
      <c r="A50" s="1122"/>
      <c r="B50" s="1123"/>
      <c r="C50" s="1123"/>
      <c r="D50" s="1123"/>
      <c r="E50" s="1123"/>
      <c r="F50" s="1124"/>
    </row>
    <row r="51" spans="1:6" x14ac:dyDescent="0.3">
      <c r="A51" s="1122"/>
      <c r="B51" s="1123"/>
      <c r="C51" s="1123"/>
      <c r="D51" s="1123"/>
      <c r="E51" s="1123"/>
      <c r="F51" s="1124"/>
    </row>
    <row r="52" spans="1:6" x14ac:dyDescent="0.3">
      <c r="A52" s="1122"/>
      <c r="B52" s="1123"/>
      <c r="C52" s="1123"/>
      <c r="D52" s="1123"/>
      <c r="E52" s="1123"/>
      <c r="F52" s="1124"/>
    </row>
    <row r="53" spans="1:6" x14ac:dyDescent="0.3">
      <c r="A53" s="30"/>
      <c r="B53" s="31"/>
      <c r="C53" s="32"/>
      <c r="D53" s="33"/>
      <c r="E53" s="32"/>
      <c r="F53" s="34"/>
    </row>
    <row r="54" spans="1:6" x14ac:dyDescent="0.3">
      <c r="A54" s="30"/>
      <c r="B54" s="31"/>
      <c r="C54" s="32"/>
      <c r="D54" s="31" t="s">
        <v>300</v>
      </c>
      <c r="E54" s="31"/>
      <c r="F54" s="35"/>
    </row>
    <row r="55" spans="1:6" x14ac:dyDescent="0.3">
      <c r="A55" s="30"/>
      <c r="B55" s="36" t="s">
        <v>301</v>
      </c>
      <c r="C55" s="32"/>
      <c r="D55" s="33"/>
      <c r="E55" s="32"/>
      <c r="F55" s="34"/>
    </row>
    <row r="56" spans="1:6" x14ac:dyDescent="0.3">
      <c r="A56" s="30"/>
      <c r="B56" s="36"/>
      <c r="C56" s="32"/>
      <c r="D56" s="33"/>
      <c r="E56" s="32"/>
      <c r="F56" s="34"/>
    </row>
    <row r="57" spans="1:6" x14ac:dyDescent="0.3">
      <c r="A57" s="30"/>
      <c r="B57" s="36" t="s">
        <v>302</v>
      </c>
      <c r="C57" s="32"/>
      <c r="D57" s="33"/>
      <c r="E57" s="32"/>
      <c r="F57" s="34"/>
    </row>
    <row r="58" spans="1:6" ht="15" thickBot="1" x14ac:dyDescent="0.35">
      <c r="A58" s="37"/>
      <c r="B58" s="38"/>
      <c r="C58" s="38"/>
      <c r="D58" s="39"/>
      <c r="E58" s="38"/>
      <c r="F58" s="40"/>
    </row>
  </sheetData>
  <sheetProtection algorithmName="SHA-512" hashValue="1uBJuk4CY8TmAcKkBqEWcbh1fx/RzsI/qFPSgPhksApPBP3hMkAUdpw0sWi7+zz/iEk/pFmHMLcBS8z/WtlF2A==" saltValue="xb75HfXAkO1S7jbIezmzgQ==" spinCount="100000" sheet="1" objects="1" scenarios="1"/>
  <mergeCells count="7">
    <mergeCell ref="A48:F52"/>
    <mergeCell ref="A1:F1"/>
    <mergeCell ref="A3:B3"/>
    <mergeCell ref="B33:C33"/>
    <mergeCell ref="C3:F3"/>
    <mergeCell ref="A2:B2"/>
    <mergeCell ref="C2:F2"/>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29"/>
  <sheetViews>
    <sheetView zoomScale="90" zoomScaleNormal="90" workbookViewId="0">
      <selection activeCell="F19" sqref="F19"/>
    </sheetView>
  </sheetViews>
  <sheetFormatPr defaultRowHeight="14.4" x14ac:dyDescent="0.3"/>
  <cols>
    <col min="1" max="1" width="5.6640625" style="64" bestFit="1" customWidth="1"/>
    <col min="2" max="2" width="36.6640625" bestFit="1" customWidth="1"/>
    <col min="3" max="3" width="23.33203125" style="64" bestFit="1" customWidth="1"/>
    <col min="4" max="4" width="15.6640625" bestFit="1" customWidth="1"/>
    <col min="5" max="5" width="17.44140625" bestFit="1" customWidth="1"/>
    <col min="6" max="6" width="20.5546875" bestFit="1" customWidth="1"/>
  </cols>
  <sheetData>
    <row r="1" spans="1:6" ht="23.4" x14ac:dyDescent="0.45">
      <c r="A1" s="1139" t="s">
        <v>1248</v>
      </c>
      <c r="B1" s="1139"/>
      <c r="C1" s="1139"/>
      <c r="D1" s="1139"/>
      <c r="E1" s="1139"/>
      <c r="F1" s="1139"/>
    </row>
    <row r="2" spans="1:6" ht="23.4" x14ac:dyDescent="0.45">
      <c r="A2" s="1143" t="s">
        <v>92</v>
      </c>
      <c r="B2" s="1144"/>
      <c r="C2" s="1143" t="str">
        <f>'Form Sc'!C3:J3</f>
        <v xml:space="preserve"> </v>
      </c>
      <c r="D2" s="1145"/>
      <c r="E2" s="1145"/>
      <c r="F2" s="1144"/>
    </row>
    <row r="3" spans="1:6" ht="23.4" x14ac:dyDescent="0.45">
      <c r="A3" s="1146" t="s">
        <v>543</v>
      </c>
      <c r="B3" s="1147"/>
      <c r="C3" s="99" t="s">
        <v>248</v>
      </c>
      <c r="D3" s="99"/>
      <c r="E3" s="99" t="str">
        <f>'Form Sc'!H784</f>
        <v>Yes</v>
      </c>
      <c r="F3" s="99" t="str">
        <f>'Form Sc'!I784</f>
        <v>Yes</v>
      </c>
    </row>
    <row r="4" spans="1:6" ht="58.95" customHeight="1" x14ac:dyDescent="0.3">
      <c r="A4" s="106" t="s">
        <v>123</v>
      </c>
      <c r="B4" s="7" t="s">
        <v>124</v>
      </c>
      <c r="C4" s="106" t="s">
        <v>125</v>
      </c>
      <c r="D4" s="7" t="s">
        <v>91</v>
      </c>
      <c r="E4" s="630" t="str">
        <f>Summary!E4</f>
        <v xml:space="preserve">Baseline Year [BY] </v>
      </c>
      <c r="F4" s="630" t="str">
        <f>Summary!F4</f>
        <v>Current Year (2022-23)</v>
      </c>
    </row>
    <row r="5" spans="1:6" x14ac:dyDescent="0.3">
      <c r="A5" s="1148" t="s">
        <v>1178</v>
      </c>
      <c r="B5" s="1149"/>
      <c r="C5" s="1149"/>
      <c r="D5" s="1149"/>
      <c r="E5" s="1149"/>
      <c r="F5" s="1150"/>
    </row>
    <row r="6" spans="1:6" x14ac:dyDescent="0.3">
      <c r="A6" s="107">
        <v>1</v>
      </c>
      <c r="B6" s="8" t="s">
        <v>126</v>
      </c>
      <c r="C6" s="8" t="s">
        <v>1179</v>
      </c>
      <c r="D6" s="64" t="s">
        <v>27</v>
      </c>
      <c r="E6" s="9">
        <f>'Form Sc'!H351</f>
        <v>0</v>
      </c>
      <c r="F6" s="9">
        <f>'Form Sc'!I351</f>
        <v>0</v>
      </c>
    </row>
    <row r="7" spans="1:6" x14ac:dyDescent="0.3">
      <c r="A7" s="107">
        <v>2</v>
      </c>
      <c r="B7" s="8" t="s">
        <v>128</v>
      </c>
      <c r="C7" s="8" t="s">
        <v>1179</v>
      </c>
      <c r="D7" s="107" t="s">
        <v>129</v>
      </c>
      <c r="E7" s="9">
        <f>'Form Sc'!H723</f>
        <v>0</v>
      </c>
      <c r="F7" s="9">
        <f>'Form Sc'!I723</f>
        <v>0</v>
      </c>
    </row>
    <row r="8" spans="1:6" x14ac:dyDescent="0.3">
      <c r="A8" s="107">
        <v>3</v>
      </c>
      <c r="B8" s="8" t="s">
        <v>130</v>
      </c>
      <c r="C8" s="8" t="s">
        <v>1185</v>
      </c>
      <c r="D8" s="107" t="s">
        <v>13</v>
      </c>
      <c r="E8" s="9">
        <f>'Form Sc'!H737</f>
        <v>0</v>
      </c>
      <c r="F8" s="9">
        <f>'Form Sc'!I737</f>
        <v>0</v>
      </c>
    </row>
    <row r="9" spans="1:6" x14ac:dyDescent="0.3">
      <c r="A9" s="107">
        <v>4</v>
      </c>
      <c r="B9" s="8" t="s">
        <v>131</v>
      </c>
      <c r="C9" s="8" t="s">
        <v>1186</v>
      </c>
      <c r="D9" s="107" t="s">
        <v>13</v>
      </c>
      <c r="E9" s="9">
        <f>'Form Sc'!H738</f>
        <v>0</v>
      </c>
      <c r="F9" s="9">
        <f>'Form Sc'!I738</f>
        <v>0</v>
      </c>
    </row>
    <row r="10" spans="1:6" x14ac:dyDescent="0.3">
      <c r="A10" s="107">
        <v>5</v>
      </c>
      <c r="B10" s="8" t="s">
        <v>89</v>
      </c>
      <c r="C10" s="8" t="s">
        <v>1187</v>
      </c>
      <c r="D10" s="107" t="s">
        <v>13</v>
      </c>
      <c r="E10" s="9">
        <f>'Form Sc'!H739</f>
        <v>0</v>
      </c>
      <c r="F10" s="9">
        <f>'Form Sc'!I739</f>
        <v>0</v>
      </c>
    </row>
    <row r="11" spans="1:6" x14ac:dyDescent="0.3">
      <c r="A11" s="107">
        <v>6</v>
      </c>
      <c r="B11" s="8" t="s">
        <v>132</v>
      </c>
      <c r="C11" s="8" t="s">
        <v>1188</v>
      </c>
      <c r="D11" s="107" t="s">
        <v>133</v>
      </c>
      <c r="E11" s="9">
        <f>'Form Sc'!H740</f>
        <v>0</v>
      </c>
      <c r="F11" s="9">
        <f>'Form Sc'!I740</f>
        <v>0</v>
      </c>
    </row>
    <row r="12" spans="1:6" s="121" customFormat="1" ht="28.8" x14ac:dyDescent="0.3">
      <c r="A12" s="114">
        <v>7</v>
      </c>
      <c r="B12" s="115" t="s">
        <v>134</v>
      </c>
      <c r="C12" s="116" t="s">
        <v>135</v>
      </c>
      <c r="D12" s="114" t="s">
        <v>13</v>
      </c>
      <c r="E12" s="620">
        <f>IF(E11=0,0,(92.5-(50*E8+630*(E9+9*E10))/E11))</f>
        <v>0</v>
      </c>
      <c r="F12" s="620">
        <f>IF(F11=0,0,(92.5-(50*F8+630*(F9+9*F10))/F11))</f>
        <v>0</v>
      </c>
    </row>
    <row r="13" spans="1:6" x14ac:dyDescent="0.3">
      <c r="A13" s="107">
        <v>8</v>
      </c>
      <c r="B13" s="10" t="s">
        <v>1180</v>
      </c>
      <c r="C13" s="107" t="s">
        <v>1182</v>
      </c>
      <c r="D13" s="107" t="s">
        <v>129</v>
      </c>
      <c r="E13" s="9"/>
      <c r="F13" s="9">
        <f>IF(E12=0,0,E7*E12/F12)</f>
        <v>0</v>
      </c>
    </row>
    <row r="14" spans="1:6" x14ac:dyDescent="0.3">
      <c r="A14" s="107">
        <v>9</v>
      </c>
      <c r="B14" s="8" t="s">
        <v>1181</v>
      </c>
      <c r="C14" s="107" t="s">
        <v>1183</v>
      </c>
      <c r="D14" s="107" t="s">
        <v>129</v>
      </c>
      <c r="E14" s="9"/>
      <c r="F14" s="9">
        <f>IF(F13=0,0,F13-$E$7)</f>
        <v>0</v>
      </c>
    </row>
    <row r="15" spans="1:6" s="121" customFormat="1" ht="28.8" x14ac:dyDescent="0.3">
      <c r="A15" s="120">
        <v>10</v>
      </c>
      <c r="B15" s="622" t="s">
        <v>1698</v>
      </c>
      <c r="C15" s="621" t="s">
        <v>1184</v>
      </c>
      <c r="D15" s="621" t="s">
        <v>137</v>
      </c>
      <c r="E15" s="623"/>
      <c r="F15" s="629">
        <f>IF(F14=0,0,F14*F6/10)</f>
        <v>0</v>
      </c>
    </row>
    <row r="16" spans="1:6" x14ac:dyDescent="0.3">
      <c r="A16" s="1140" t="s">
        <v>524</v>
      </c>
      <c r="B16" s="1141" t="s">
        <v>524</v>
      </c>
      <c r="C16" s="1141"/>
      <c r="D16" s="1141"/>
      <c r="E16" s="1141"/>
      <c r="F16" s="1142"/>
    </row>
    <row r="17" spans="1:6" ht="28.8" x14ac:dyDescent="0.3">
      <c r="A17" s="117">
        <v>11</v>
      </c>
      <c r="B17" s="118" t="s">
        <v>134</v>
      </c>
      <c r="C17" s="119" t="s">
        <v>871</v>
      </c>
      <c r="D17" s="117" t="s">
        <v>13</v>
      </c>
      <c r="E17" s="549">
        <f>IF(E11=0, 0, 92.5-(50*E8+630*(E9+9*E10))/E11)</f>
        <v>0</v>
      </c>
      <c r="F17" s="549">
        <f>IF(F11=0, 0, 92.5-(50*F8+630*(F9+9*F10))/F11)</f>
        <v>0</v>
      </c>
    </row>
    <row r="18" spans="1:6" x14ac:dyDescent="0.3">
      <c r="A18" s="107">
        <v>12</v>
      </c>
      <c r="B18" s="229" t="s">
        <v>872</v>
      </c>
      <c r="C18" s="8" t="s">
        <v>1189</v>
      </c>
      <c r="D18" s="182" t="s">
        <v>191</v>
      </c>
      <c r="E18" s="550">
        <f>'Form Sc'!H205</f>
        <v>0</v>
      </c>
      <c r="F18" s="550">
        <f>'Form Sc'!I205</f>
        <v>0</v>
      </c>
    </row>
    <row r="19" spans="1:6" x14ac:dyDescent="0.3">
      <c r="A19" s="107">
        <v>13</v>
      </c>
      <c r="B19" s="229" t="s">
        <v>873</v>
      </c>
      <c r="C19" s="8" t="s">
        <v>1190</v>
      </c>
      <c r="D19" s="182" t="s">
        <v>191</v>
      </c>
      <c r="E19" s="550">
        <f>'Form Sc'!H328</f>
        <v>0</v>
      </c>
      <c r="F19" s="550">
        <f>'Form Sc'!I328</f>
        <v>0</v>
      </c>
    </row>
    <row r="20" spans="1:6" ht="28.8" x14ac:dyDescent="0.3">
      <c r="A20" s="107">
        <v>14</v>
      </c>
      <c r="B20" s="230" t="s">
        <v>874</v>
      </c>
      <c r="C20" s="8" t="s">
        <v>1191</v>
      </c>
      <c r="D20" s="231" t="s">
        <v>526</v>
      </c>
      <c r="E20" s="550">
        <f>'Form Sc'!H208</f>
        <v>0</v>
      </c>
      <c r="F20" s="550">
        <f>'Form Sc'!I208</f>
        <v>0</v>
      </c>
    </row>
    <row r="21" spans="1:6" ht="28.8" x14ac:dyDescent="0.3">
      <c r="A21" s="107">
        <v>15</v>
      </c>
      <c r="B21" s="230" t="s">
        <v>875</v>
      </c>
      <c r="C21" s="8" t="s">
        <v>1192</v>
      </c>
      <c r="D21" s="231" t="s">
        <v>526</v>
      </c>
      <c r="E21" s="550">
        <f>'Form Sc'!H331</f>
        <v>0</v>
      </c>
      <c r="F21" s="550">
        <f>'Form Sc'!I331</f>
        <v>0</v>
      </c>
    </row>
    <row r="22" spans="1:6" ht="28.8" x14ac:dyDescent="0.3">
      <c r="A22" s="107">
        <v>16</v>
      </c>
      <c r="B22" s="230" t="s">
        <v>742</v>
      </c>
      <c r="C22" s="8" t="s">
        <v>1193</v>
      </c>
      <c r="D22" s="231" t="s">
        <v>748</v>
      </c>
      <c r="E22" s="550">
        <f>'Form Sc'!H209</f>
        <v>0</v>
      </c>
      <c r="F22" s="550">
        <f>'Form Sc'!I209</f>
        <v>0</v>
      </c>
    </row>
    <row r="23" spans="1:6" ht="28.8" x14ac:dyDescent="0.3">
      <c r="A23" s="107">
        <v>17</v>
      </c>
      <c r="B23" s="10" t="s">
        <v>876</v>
      </c>
      <c r="C23" s="8" t="s">
        <v>1194</v>
      </c>
      <c r="D23" s="231" t="s">
        <v>748</v>
      </c>
      <c r="E23" s="550">
        <f>'Form Sc'!H332</f>
        <v>0</v>
      </c>
      <c r="F23" s="550">
        <f>'Form Sc'!I332</f>
        <v>0</v>
      </c>
    </row>
    <row r="24" spans="1:6" ht="28.8" x14ac:dyDescent="0.3">
      <c r="A24" s="182">
        <v>18</v>
      </c>
      <c r="B24" s="232" t="s">
        <v>527</v>
      </c>
      <c r="C24" s="231" t="s">
        <v>1195</v>
      </c>
      <c r="D24" s="231" t="s">
        <v>526</v>
      </c>
      <c r="E24" s="551">
        <f>IFERROR((E20*E18+E21*E19)/(E18+E19),0)</f>
        <v>0</v>
      </c>
      <c r="F24" s="551">
        <f>IFERROR((F20*F18+F21*F19)/(F18+F19),0)</f>
        <v>0</v>
      </c>
    </row>
    <row r="25" spans="1:6" ht="28.8" x14ac:dyDescent="0.3">
      <c r="A25" s="182">
        <v>19</v>
      </c>
      <c r="B25" s="230" t="s">
        <v>877</v>
      </c>
      <c r="C25" s="182" t="s">
        <v>1197</v>
      </c>
      <c r="D25" s="231" t="s">
        <v>526</v>
      </c>
      <c r="E25" s="552"/>
      <c r="F25" s="551">
        <f>IFERROR(E24*(E17/F17),0)</f>
        <v>0</v>
      </c>
    </row>
    <row r="26" spans="1:6" x14ac:dyDescent="0.3">
      <c r="A26" s="182">
        <v>20</v>
      </c>
      <c r="B26" s="230" t="s">
        <v>878</v>
      </c>
      <c r="C26" s="182" t="s">
        <v>1196</v>
      </c>
      <c r="D26" s="231" t="s">
        <v>526</v>
      </c>
      <c r="E26" s="552"/>
      <c r="F26" s="551">
        <f>F25-E24</f>
        <v>0</v>
      </c>
    </row>
    <row r="27" spans="1:6" ht="28.8" x14ac:dyDescent="0.3">
      <c r="A27" s="233">
        <v>21</v>
      </c>
      <c r="B27" s="234" t="s">
        <v>528</v>
      </c>
      <c r="C27" s="548" t="s">
        <v>1212</v>
      </c>
      <c r="D27" s="233" t="s">
        <v>291</v>
      </c>
      <c r="E27" s="235"/>
      <c r="F27" s="233">
        <f>IF(AND(E3="yes",F3="yes"),(F26*(F18*F22+F19*F23))/1000,0)</f>
        <v>0</v>
      </c>
    </row>
    <row r="28" spans="1:6" x14ac:dyDescent="0.3">
      <c r="A28" s="1136"/>
      <c r="B28" s="1137"/>
      <c r="C28" s="1137"/>
      <c r="D28" s="1137"/>
      <c r="E28" s="1137"/>
      <c r="F28" s="1138"/>
    </row>
    <row r="29" spans="1:6" s="121" customFormat="1" ht="29.25" customHeight="1" x14ac:dyDescent="0.3">
      <c r="A29" s="985">
        <v>22</v>
      </c>
      <c r="B29" s="986" t="s">
        <v>529</v>
      </c>
      <c r="C29" s="986" t="s">
        <v>1198</v>
      </c>
      <c r="D29" s="986" t="s">
        <v>291</v>
      </c>
      <c r="E29" s="936"/>
      <c r="F29" s="987">
        <f>IFERROR(IF(AND(E3="Yes",F3="Yes"),IF((F27+F15)&lt;0,0,F27+F15),0),0)</f>
        <v>0</v>
      </c>
    </row>
  </sheetData>
  <sheetProtection algorithmName="SHA-512" hashValue="ddNyFR5Pql5VbwUs1jEKpQse8e2/yCMjtWQzu+2yhGmgXkcQFB5pCMk9w3sIJuEWMj6oPiot7qBSm4tNsd1ziA==" saltValue="u9tO+GmsakqtjDwqxvGRiQ==" spinCount="100000" sheet="1" objects="1" scenarios="1"/>
  <mergeCells count="7">
    <mergeCell ref="A28:F28"/>
    <mergeCell ref="A1:F1"/>
    <mergeCell ref="A16:F16"/>
    <mergeCell ref="A2:B2"/>
    <mergeCell ref="C2:F2"/>
    <mergeCell ref="A3:B3"/>
    <mergeCell ref="A5:F5"/>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vt:i4>
      </vt:variant>
    </vt:vector>
  </HeadingPairs>
  <TitlesOfParts>
    <vt:vector size="14" baseType="lpstr">
      <vt:lpstr>Instruction Sheet</vt:lpstr>
      <vt:lpstr>General Information</vt:lpstr>
      <vt:lpstr>Form-1</vt:lpstr>
      <vt:lpstr>Form Sc</vt:lpstr>
      <vt:lpstr>Baseline parameter</vt:lpstr>
      <vt:lpstr>Annex Project Activites List</vt:lpstr>
      <vt:lpstr>Annex Addl Eqp List-Env</vt:lpstr>
      <vt:lpstr>Summary</vt:lpstr>
      <vt:lpstr>NF1_Coal Quality</vt:lpstr>
      <vt:lpstr>NF2_Power Mix </vt:lpstr>
      <vt:lpstr>NF 3_Hydrogen Mix</vt:lpstr>
      <vt:lpstr>NF4_PLF CPP</vt:lpstr>
      <vt:lpstr>NF 5_Others</vt:lpstr>
      <vt:lpstr>'Form Sc'!Print_Area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ravi prajapati</dc:creator>
  <cp:lastModifiedBy>Ravi Shankar Prajapati</cp:lastModifiedBy>
  <cp:lastPrinted>2019-08-24T20:02:02Z</cp:lastPrinted>
  <dcterms:created xsi:type="dcterms:W3CDTF">2013-04-02T17:20:59Z</dcterms:created>
  <dcterms:modified xsi:type="dcterms:W3CDTF">2023-06-09T06:49:28Z</dcterms:modified>
</cp:coreProperties>
</file>